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tif" ContentType="image/tiff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2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3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4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drawings/drawing5.xml" ContentType="application/vnd.openxmlformats-officedocument.drawing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drawings/drawing6.xml" ContentType="application/vnd.openxmlformats-officedocument.drawing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obertxi/Library/CloudStorage/GoogleDrive-rx2025@nyu.edu/My Drive/Lab/DNA/Tube log/"/>
    </mc:Choice>
  </mc:AlternateContent>
  <xr:revisionPtr revIDLastSave="0" documentId="8_{9C512A91-AA29-EC49-B17D-BE3421FBFFD9}" xr6:coauthVersionLast="47" xr6:coauthVersionMax="47" xr10:uidLastSave="{00000000-0000-0000-0000-000000000000}"/>
  <bookViews>
    <workbookView xWindow="0" yWindow="740" windowWidth="29400" windowHeight="18380" activeTab="7" xr2:uid="{7A45C609-A382-7D42-9025-1539CAA23BDA}"/>
  </bookViews>
  <sheets>
    <sheet name="ABC_T seed" sheetId="1" r:id="rId1"/>
    <sheet name="GEL" sheetId="2" r:id="rId2"/>
    <sheet name="ABC_7 tube" sheetId="3" r:id="rId3"/>
    <sheet name="More_Counts" sheetId="4" r:id="rId4"/>
    <sheet name="tri%" sheetId="7" r:id="rId5"/>
    <sheet name="more Count only 3L&amp;6L" sheetId="6" r:id="rId6"/>
    <sheet name="H&amp;S" sheetId="5" r:id="rId7"/>
    <sheet name="analysis" sheetId="8" r:id="rId8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5" i="8" l="1"/>
  <c r="K6" i="8"/>
  <c r="K7" i="8"/>
  <c r="K4" i="8"/>
  <c r="D5" i="8"/>
  <c r="D6" i="8"/>
  <c r="D7" i="8"/>
  <c r="D8" i="8"/>
  <c r="D9" i="8"/>
  <c r="D10" i="8"/>
  <c r="D11" i="8"/>
  <c r="D4" i="8"/>
  <c r="CK32" i="2"/>
  <c r="CI32" i="2"/>
  <c r="CJ31" i="2"/>
  <c r="CK31" i="2"/>
  <c r="CL31" i="2"/>
  <c r="CE31" i="2"/>
  <c r="CF31" i="2"/>
  <c r="CG31" i="2"/>
  <c r="CH31" i="2"/>
  <c r="CI31" i="2"/>
  <c r="CD31" i="2"/>
  <c r="BV36" i="2"/>
  <c r="BV38" i="2" s="1"/>
  <c r="BM36" i="2"/>
  <c r="BM37" i="2" s="1"/>
  <c r="BN36" i="2"/>
  <c r="BN38" i="2" s="1"/>
  <c r="BO36" i="2"/>
  <c r="BO38" i="2" s="1"/>
  <c r="BP36" i="2"/>
  <c r="BP39" i="2" s="1"/>
  <c r="BQ36" i="2"/>
  <c r="BQ39" i="2" s="1"/>
  <c r="BR36" i="2"/>
  <c r="BR39" i="2" s="1"/>
  <c r="BS36" i="2"/>
  <c r="BS37" i="2" s="1"/>
  <c r="BS40" i="2" s="1"/>
  <c r="BT36" i="2"/>
  <c r="BT37" i="2" s="1"/>
  <c r="BU36" i="2"/>
  <c r="BU37" i="2" s="1"/>
  <c r="BL36" i="2"/>
  <c r="BL38" i="2" s="1"/>
  <c r="BB28" i="2"/>
  <c r="AT28" i="2"/>
  <c r="AU28" i="2"/>
  <c r="AV28" i="2"/>
  <c r="AW28" i="2"/>
  <c r="AX28" i="2"/>
  <c r="AY28" i="2"/>
  <c r="AZ28" i="2"/>
  <c r="BA28" i="2"/>
  <c r="AS28" i="2"/>
  <c r="BA27" i="2"/>
  <c r="BB27" i="2"/>
  <c r="AT27" i="2"/>
  <c r="AU27" i="2"/>
  <c r="AV27" i="2"/>
  <c r="AW27" i="2"/>
  <c r="AX27" i="2"/>
  <c r="AY27" i="2"/>
  <c r="AZ27" i="2"/>
  <c r="AS27" i="2"/>
  <c r="AT26" i="2"/>
  <c r="AU26" i="2"/>
  <c r="AV26" i="2"/>
  <c r="AU29" i="2" s="1"/>
  <c r="AW26" i="2"/>
  <c r="AX26" i="2"/>
  <c r="AW29" i="2" s="1"/>
  <c r="AY26" i="2"/>
  <c r="AZ26" i="2"/>
  <c r="AY29" i="2" s="1"/>
  <c r="BA26" i="2"/>
  <c r="BB26" i="2"/>
  <c r="BA29" i="2" s="1"/>
  <c r="AS26" i="2"/>
  <c r="BA25" i="2"/>
  <c r="BB25" i="2"/>
  <c r="AT25" i="2"/>
  <c r="AU25" i="2"/>
  <c r="AV25" i="2"/>
  <c r="AW25" i="2"/>
  <c r="AX25" i="2"/>
  <c r="AY25" i="2"/>
  <c r="AZ25" i="2"/>
  <c r="AS25" i="2"/>
  <c r="AJ28" i="2"/>
  <c r="AI28" i="2"/>
  <c r="AH28" i="2"/>
  <c r="AH2" i="4"/>
  <c r="T26" i="2"/>
  <c r="T27" i="2"/>
  <c r="T25" i="2"/>
  <c r="H5" i="6"/>
  <c r="C5" i="6"/>
  <c r="W5" i="6"/>
  <c r="R5" i="6"/>
  <c r="M5" i="6"/>
  <c r="O5" i="6"/>
  <c r="T5" i="6"/>
  <c r="Y5" i="6"/>
  <c r="J5" i="6"/>
  <c r="E5" i="6"/>
  <c r="Y3" i="6"/>
  <c r="T3" i="6"/>
  <c r="O3" i="6"/>
  <c r="J3" i="6"/>
  <c r="E3" i="6"/>
  <c r="Y2" i="6"/>
  <c r="T2" i="6"/>
  <c r="O2" i="6"/>
  <c r="J2" i="6"/>
  <c r="E2" i="6"/>
  <c r="Y5" i="4"/>
  <c r="Y6" i="4"/>
  <c r="Y7" i="4"/>
  <c r="Y8" i="4"/>
  <c r="Y9" i="4"/>
  <c r="Y10" i="4"/>
  <c r="Y11" i="4"/>
  <c r="Y4" i="4"/>
  <c r="J5" i="4"/>
  <c r="J6" i="4"/>
  <c r="J7" i="4"/>
  <c r="J8" i="4"/>
  <c r="J9" i="4"/>
  <c r="J10" i="4"/>
  <c r="J11" i="4"/>
  <c r="J12" i="4"/>
  <c r="J13" i="4"/>
  <c r="J14" i="4"/>
  <c r="J15" i="4"/>
  <c r="J16" i="4"/>
  <c r="J4" i="4"/>
  <c r="T14" i="4"/>
  <c r="T5" i="4"/>
  <c r="T6" i="4"/>
  <c r="T7" i="4"/>
  <c r="T8" i="4"/>
  <c r="T9" i="4"/>
  <c r="T10" i="4"/>
  <c r="T11" i="4"/>
  <c r="T12" i="4"/>
  <c r="T13" i="4"/>
  <c r="T4" i="4"/>
  <c r="E5" i="4"/>
  <c r="E6" i="4"/>
  <c r="E7" i="4"/>
  <c r="E8" i="4"/>
  <c r="E9" i="4"/>
  <c r="E10" i="4"/>
  <c r="E11" i="4"/>
  <c r="E12" i="4"/>
  <c r="E13" i="4"/>
  <c r="E14" i="4"/>
  <c r="E15" i="4"/>
  <c r="E16" i="4"/>
  <c r="E4" i="4"/>
  <c r="O5" i="4"/>
  <c r="O6" i="4"/>
  <c r="O7" i="4"/>
  <c r="O8" i="4"/>
  <c r="O9" i="4"/>
  <c r="O10" i="4"/>
  <c r="O11" i="4"/>
  <c r="O12" i="4"/>
  <c r="O13" i="4"/>
  <c r="O14" i="4"/>
  <c r="O15" i="4"/>
  <c r="O16" i="4"/>
  <c r="O17" i="4"/>
  <c r="O4" i="4"/>
  <c r="E2" i="4"/>
  <c r="E3" i="4"/>
  <c r="I5" i="3"/>
  <c r="I3" i="3"/>
  <c r="I4" i="3"/>
  <c r="I2" i="3"/>
  <c r="I6" i="3"/>
  <c r="I7" i="3"/>
  <c r="I8" i="3"/>
  <c r="I9" i="3"/>
  <c r="I10" i="3"/>
  <c r="I11" i="3"/>
  <c r="I12" i="3"/>
  <c r="I13" i="3"/>
  <c r="I14" i="3"/>
  <c r="I15" i="3"/>
  <c r="I16" i="3"/>
  <c r="I17" i="3"/>
  <c r="I18" i="3"/>
  <c r="I19" i="3"/>
  <c r="I20" i="3"/>
  <c r="I21" i="3"/>
  <c r="I22" i="3"/>
  <c r="I23" i="3"/>
  <c r="I24" i="3"/>
  <c r="I25" i="3"/>
  <c r="I26" i="3"/>
  <c r="I27" i="3"/>
  <c r="I28" i="3"/>
  <c r="I29" i="3"/>
  <c r="I30" i="3"/>
  <c r="I31" i="3"/>
  <c r="I32" i="3"/>
  <c r="I33" i="3"/>
  <c r="I34" i="3"/>
  <c r="I35" i="3"/>
  <c r="I36" i="3"/>
  <c r="I37" i="3"/>
  <c r="I38" i="3"/>
  <c r="I39" i="3"/>
  <c r="I40" i="3"/>
  <c r="I41" i="3"/>
  <c r="I42" i="3"/>
  <c r="I43" i="3"/>
  <c r="I44" i="3"/>
  <c r="I45" i="3"/>
  <c r="I46" i="3"/>
  <c r="I47" i="3"/>
  <c r="E5" i="1"/>
  <c r="E6" i="1"/>
  <c r="E7" i="1"/>
  <c r="E8" i="1"/>
  <c r="E9" i="1"/>
  <c r="E10" i="1"/>
  <c r="E11" i="1"/>
  <c r="E12" i="1"/>
  <c r="E13" i="1"/>
  <c r="E14" i="1"/>
  <c r="E15" i="1"/>
  <c r="E2" i="1"/>
  <c r="E3" i="1"/>
  <c r="E4" i="1"/>
  <c r="I5" i="1"/>
  <c r="I6" i="1"/>
  <c r="I7" i="1"/>
  <c r="I8" i="1"/>
  <c r="I9" i="1"/>
  <c r="I10" i="1"/>
  <c r="I11" i="1"/>
  <c r="I12" i="1"/>
  <c r="I13" i="1"/>
  <c r="I14" i="1"/>
  <c r="I15" i="1"/>
  <c r="I2" i="1"/>
  <c r="I3" i="1"/>
  <c r="I4" i="1"/>
  <c r="T2" i="1"/>
  <c r="T3" i="1"/>
  <c r="T5" i="1"/>
  <c r="T6" i="1"/>
  <c r="T7" i="1"/>
  <c r="T8" i="1"/>
  <c r="T9" i="1"/>
  <c r="T10" i="1"/>
  <c r="T4" i="1"/>
  <c r="G8" i="1"/>
  <c r="G4" i="1"/>
  <c r="BR37" i="2" l="1"/>
  <c r="BU38" i="2"/>
  <c r="BM38" i="2"/>
  <c r="BO39" i="2"/>
  <c r="BQ37" i="2"/>
  <c r="BQ40" i="2" s="1"/>
  <c r="BT38" i="2"/>
  <c r="BL39" i="2"/>
  <c r="BN39" i="2"/>
  <c r="BP37" i="2"/>
  <c r="BS38" i="2"/>
  <c r="BU39" i="2"/>
  <c r="BM39" i="2"/>
  <c r="BL37" i="2"/>
  <c r="BO37" i="2"/>
  <c r="BO40" i="2" s="1"/>
  <c r="BR38" i="2"/>
  <c r="BT39" i="2"/>
  <c r="BV39" i="2"/>
  <c r="BV37" i="2"/>
  <c r="BU40" i="2" s="1"/>
  <c r="BN37" i="2"/>
  <c r="BQ38" i="2"/>
  <c r="BS39" i="2"/>
  <c r="BP38" i="2"/>
</calcChain>
</file>

<file path=xl/sharedStrings.xml><?xml version="1.0" encoding="utf-8"?>
<sst xmlns="http://schemas.openxmlformats.org/spreadsheetml/2006/main" count="214" uniqueCount="128">
  <si>
    <t>7mers</t>
  </si>
  <si>
    <t>8mers</t>
  </si>
  <si>
    <t>10mers</t>
  </si>
  <si>
    <t>9mers</t>
  </si>
  <si>
    <t>11mers</t>
  </si>
  <si>
    <t>sum</t>
  </si>
  <si>
    <t>ABC_T_1_32dph(intensity)</t>
  </si>
  <si>
    <t>ABC_T_2_32dph(intensity)</t>
  </si>
  <si>
    <t>ABC_T_2_32dph(numebr,8.9*8.9)</t>
  </si>
  <si>
    <t>ABC_T_1_32dph(numebr, 6.2*6.2)</t>
  </si>
  <si>
    <t>ABC_T_2_1dph(numebr, 10*10)</t>
  </si>
  <si>
    <t>ABC_T_1.5_1dph(numebr, 10*10)</t>
  </si>
  <si>
    <t>ABC_T_2_14dph(intensity)</t>
  </si>
  <si>
    <t>ABC_T_2_14dph(numebr,5*5)</t>
  </si>
  <si>
    <t>ABC_T_0.5_1dph(numebr, 10*10)</t>
  </si>
  <si>
    <t>ABC_T_0.5_1dph(intensity)</t>
  </si>
  <si>
    <t>N/A</t>
  </si>
  <si>
    <t>intergral</t>
  </si>
  <si>
    <t>F_0.89nM</t>
  </si>
  <si>
    <t>ABC_T_2_1dph</t>
  </si>
  <si>
    <t>ABC_T_0.5_1dph</t>
  </si>
  <si>
    <t>ABC_T_1.5_1dph</t>
  </si>
  <si>
    <t>ABC_T_1_1dph</t>
  </si>
  <si>
    <t>count</t>
  </si>
  <si>
    <t>6mer</t>
  </si>
  <si>
    <t>3mer</t>
  </si>
  <si>
    <t>theory</t>
  </si>
  <si>
    <t>#mers</t>
  </si>
  <si>
    <t>2nM_1dph</t>
  </si>
  <si>
    <t>0.2nm_1dph</t>
  </si>
  <si>
    <t>0.6nm_1dph</t>
  </si>
  <si>
    <t>ave</t>
  </si>
  <si>
    <t>0.6nm_0.3dph</t>
  </si>
  <si>
    <t>theoryraw</t>
  </si>
  <si>
    <t>Experiment</t>
  </si>
  <si>
    <t>Thoery</t>
  </si>
  <si>
    <t>1mers</t>
  </si>
  <si>
    <t>2mers</t>
  </si>
  <si>
    <t>3Loop</t>
  </si>
  <si>
    <t>3mers</t>
  </si>
  <si>
    <t>4mers</t>
  </si>
  <si>
    <t>5mers</t>
  </si>
  <si>
    <t>6Loop</t>
  </si>
  <si>
    <t>6mers</t>
  </si>
  <si>
    <t>9Loop</t>
  </si>
  <si>
    <t>Theory</t>
  </si>
  <si>
    <t>2nm 0.3dph</t>
  </si>
  <si>
    <t>3L</t>
  </si>
  <si>
    <t>6L</t>
  </si>
  <si>
    <t>1dph_1pm_5nm_ABC_T_9 intensity</t>
  </si>
  <si>
    <t>1dph_1pm_5nm_ABC_T_9 counts</t>
  </si>
  <si>
    <t>theory_norm</t>
  </si>
  <si>
    <t>H</t>
  </si>
  <si>
    <t>S</t>
  </si>
  <si>
    <t>1dph_1pm_1nm_ABC_T_9 counts</t>
  </si>
  <si>
    <t>1dph_1pm_1nm_ABC_T_9 intensity</t>
  </si>
  <si>
    <t>H=-83.5; S=-218.9</t>
  </si>
  <si>
    <t>1dph_1pm_3nm_ABC_T_9 counts</t>
  </si>
  <si>
    <t>1dph_1pm_3nm_ABC_T_9 intensity</t>
  </si>
  <si>
    <t>1dph_1pm_0.3nm_ABC_T_9 intensity</t>
  </si>
  <si>
    <t>1dph_1pm_0.3nm_ABC_T_9 counts</t>
  </si>
  <si>
    <t>5nM</t>
  </si>
  <si>
    <t>3nM</t>
  </si>
  <si>
    <t>1nM</t>
  </si>
  <si>
    <t>0.3nM</t>
  </si>
  <si>
    <t>0.1nM</t>
  </si>
  <si>
    <t>ratio</t>
  </si>
  <si>
    <t>##</t>
  </si>
  <si>
    <t>1dph_1pm_0.1nm_ABC_T counts</t>
  </si>
  <si>
    <t>1dph_1pm_0.1nm_ABC_T intensity</t>
  </si>
  <si>
    <t>ABC_T_0.1nM_1dph_8 intensity</t>
  </si>
  <si>
    <t>9/8 ABC_T_0.1nM_1dph_8 counts</t>
  </si>
  <si>
    <t>T</t>
  </si>
  <si>
    <t>ABC_T 3nM 1dph</t>
  </si>
  <si>
    <t>ABC_7 3nM 1dph</t>
  </si>
  <si>
    <t>3:6 ration = 2.14 from gel</t>
  </si>
  <si>
    <t>3:6 ration = 2.5 from afm</t>
  </si>
  <si>
    <t>afm</t>
  </si>
  <si>
    <t>gel</t>
  </si>
  <si>
    <t>9/21 ABC_T_0.1nM_1dph_8 counts</t>
  </si>
  <si>
    <t>concentration</t>
  </si>
  <si>
    <t>tri%</t>
  </si>
  <si>
    <t>hex%</t>
  </si>
  <si>
    <t>sim_tri</t>
  </si>
  <si>
    <t>sim_hex</t>
  </si>
  <si>
    <t>M_corr=0.0005, N_corr=10</t>
  </si>
  <si>
    <t>M_correction=0.0001, N_corr=10</t>
  </si>
  <si>
    <t>M_correction=0.001, N_corr=10</t>
  </si>
  <si>
    <t>H = -107.5*2*4184.0 / 8.3;</t>
  </si>
  <si>
    <t>S = -313.5*2*4.184 / 8.3;</t>
  </si>
  <si>
    <t>10/2 ABC_T_0.1nM_1dph_8 counts</t>
  </si>
  <si>
    <t>mono</t>
  </si>
  <si>
    <t>triL</t>
  </si>
  <si>
    <t>hexL</t>
  </si>
  <si>
    <t>RATIO</t>
  </si>
  <si>
    <t>1::4</t>
  </si>
  <si>
    <t>1::8</t>
  </si>
  <si>
    <t>1::16</t>
  </si>
  <si>
    <t>ABC_T</t>
  </si>
  <si>
    <t>fg_T</t>
  </si>
  <si>
    <t>calculated ratio</t>
  </si>
  <si>
    <t>monomer</t>
  </si>
  <si>
    <t>seed only</t>
  </si>
  <si>
    <t>NUV</t>
  </si>
  <si>
    <t>UV</t>
  </si>
  <si>
    <t>total</t>
  </si>
  <si>
    <t>tri/total</t>
  </si>
  <si>
    <t>di/total</t>
  </si>
  <si>
    <t>tri growth rate</t>
  </si>
  <si>
    <t>1::2</t>
  </si>
  <si>
    <t>hex/total</t>
  </si>
  <si>
    <t>fg only</t>
  </si>
  <si>
    <t>AB</t>
  </si>
  <si>
    <t>AB:fg_O</t>
  </si>
  <si>
    <t>AB:fg_7</t>
  </si>
  <si>
    <t>AB:fg_74</t>
  </si>
  <si>
    <t>replication rate</t>
  </si>
  <si>
    <t>0.8% agrose</t>
  </si>
  <si>
    <t xml:space="preserve"> </t>
  </si>
  <si>
    <t>normalized_AFM</t>
  </si>
  <si>
    <t>12Loop</t>
  </si>
  <si>
    <t>density</t>
  </si>
  <si>
    <t>trimer</t>
  </si>
  <si>
    <t>ABC_T trimer/hex</t>
  </si>
  <si>
    <t>tri</t>
  </si>
  <si>
    <t>Time(days)</t>
  </si>
  <si>
    <t>all</t>
  </si>
  <si>
    <t>tri/all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</si>
</sst>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3"/>
      <color theme="1"/>
      <name val="Menlo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11" fontId="0" fillId="0" borderId="0" xfId="0" applyNumberFormat="1"/>
    <xf numFmtId="16" fontId="0" fillId="0" borderId="0" xfId="0" applyNumberFormat="1"/>
    <xf numFmtId="0" fontId="1" fillId="0" borderId="0" xfId="0" applyFont="1"/>
    <xf numFmtId="20" fontId="0" fillId="0" borderId="0" xfId="0" applyNumberFormat="1"/>
    <xf numFmtId="2" fontId="0" fillId="0" borderId="0" xfId="0" applyNumberFormat="1"/>
    <xf numFmtId="0" fontId="0" fillId="2" borderId="0" xfId="0" applyFill="1"/>
    <xf numFmtId="20" fontId="0" fillId="2" borderId="0" xfId="0" applyNumberForma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2nM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'ABC_T seed'!$C$1</c:f>
              <c:strCache>
                <c:ptCount val="1"/>
                <c:pt idx="0">
                  <c:v>Experiment</c:v>
                </c:pt>
              </c:strCache>
            </c:strRef>
          </c:tx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'ABC_T seed'!$A$2:$A$15</c:f>
              <c:strCache>
                <c:ptCount val="14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</c:strCache>
            </c:strRef>
          </c:cat>
          <c:val>
            <c:numRef>
              <c:f>'ABC_T seed'!$C$2:$C$15</c:f>
              <c:numCache>
                <c:formatCode>General</c:formatCode>
                <c:ptCount val="14"/>
                <c:pt idx="0">
                  <c:v>202</c:v>
                </c:pt>
                <c:pt idx="1">
                  <c:v>140</c:v>
                </c:pt>
                <c:pt idx="2">
                  <c:v>2325</c:v>
                </c:pt>
                <c:pt idx="3">
                  <c:v>36</c:v>
                </c:pt>
                <c:pt idx="4">
                  <c:v>68</c:v>
                </c:pt>
                <c:pt idx="5">
                  <c:v>35</c:v>
                </c:pt>
                <c:pt idx="6">
                  <c:v>564</c:v>
                </c:pt>
                <c:pt idx="7">
                  <c:v>0</c:v>
                </c:pt>
                <c:pt idx="8">
                  <c:v>14</c:v>
                </c:pt>
                <c:pt idx="9">
                  <c:v>8</c:v>
                </c:pt>
                <c:pt idx="10">
                  <c:v>54</c:v>
                </c:pt>
                <c:pt idx="11">
                  <c:v>0</c:v>
                </c:pt>
                <c:pt idx="12">
                  <c:v>0</c:v>
                </c:pt>
                <c:pt idx="13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25-1747-B6E3-DC74527CF8A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599623280"/>
        <c:axId val="1599705232"/>
      </c:barChart>
      <c:catAx>
        <c:axId val="1599623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9705232"/>
        <c:crosses val="autoZero"/>
        <c:auto val="1"/>
        <c:lblAlgn val="ctr"/>
        <c:lblOffset val="100"/>
        <c:noMultiLvlLbl val="0"/>
      </c:catAx>
      <c:valAx>
        <c:axId val="159970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96232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GEL!$R$24</c:f>
              <c:strCache>
                <c:ptCount val="1"/>
                <c:pt idx="0">
                  <c:v>gel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GEL!$R$25:$R$27</c:f>
              <c:numCache>
                <c:formatCode>General</c:formatCode>
                <c:ptCount val="3"/>
                <c:pt idx="0">
                  <c:v>6763.4970000000003</c:v>
                </c:pt>
                <c:pt idx="1">
                  <c:v>3184.0619999999999</c:v>
                </c:pt>
                <c:pt idx="2">
                  <c:v>458.21300000000002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A8-254A-8641-5DFB4C562740}"/>
            </c:ext>
          </c:extLst>
        </c:ser>
        <c:ser>
          <c:idx val="1"/>
          <c:order val="1"/>
          <c:tx>
            <c:strRef>
              <c:f>GEL!$T$24</c:f>
              <c:strCache>
                <c:ptCount val="1"/>
                <c:pt idx="0">
                  <c:v>normalized_AFM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GEL!$T$25:$T$27</c:f>
              <c:numCache>
                <c:formatCode>General</c:formatCode>
                <c:ptCount val="3"/>
                <c:pt idx="0">
                  <c:v>7096.6565349544071</c:v>
                </c:pt>
                <c:pt idx="1">
                  <c:v>2829.1793313069907</c:v>
                </c:pt>
                <c:pt idx="2">
                  <c:v>474.16413373860183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A8-254A-8641-5DFB4C5627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05278192"/>
        <c:axId val="1604644304"/>
      </c:barChart>
      <c:catAx>
        <c:axId val="160527819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4644304"/>
        <c:crosses val="autoZero"/>
        <c:auto val="1"/>
        <c:lblAlgn val="ctr"/>
        <c:lblOffset val="100"/>
        <c:noMultiLvlLbl val="0"/>
      </c:catAx>
      <c:valAx>
        <c:axId val="1604644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52781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2.6615096620385137E-2"/>
          <c:y val="5.822001437027309E-2"/>
          <c:w val="0.96272392256938033"/>
          <c:h val="0.8761490529952495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'ABC_7 tube'!$B$1</c:f>
              <c:strCache>
                <c:ptCount val="1"/>
                <c:pt idx="0">
                  <c:v>2nM_1dph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'ABC_7 tube'!$B$2:$B$50</c:f>
              <c:numCache>
                <c:formatCode>General</c:formatCode>
                <c:ptCount val="49"/>
                <c:pt idx="0">
                  <c:v>2</c:v>
                </c:pt>
                <c:pt idx="1">
                  <c:v>15</c:v>
                </c:pt>
                <c:pt idx="2">
                  <c:v>19</c:v>
                </c:pt>
                <c:pt idx="3">
                  <c:v>17</c:v>
                </c:pt>
                <c:pt idx="4">
                  <c:v>26</c:v>
                </c:pt>
                <c:pt idx="5">
                  <c:v>24</c:v>
                </c:pt>
                <c:pt idx="6">
                  <c:v>10</c:v>
                </c:pt>
                <c:pt idx="7">
                  <c:v>8</c:v>
                </c:pt>
                <c:pt idx="8">
                  <c:v>13</c:v>
                </c:pt>
                <c:pt idx="9">
                  <c:v>19</c:v>
                </c:pt>
                <c:pt idx="10">
                  <c:v>10</c:v>
                </c:pt>
                <c:pt idx="11">
                  <c:v>15</c:v>
                </c:pt>
                <c:pt idx="12">
                  <c:v>4</c:v>
                </c:pt>
                <c:pt idx="13">
                  <c:v>5</c:v>
                </c:pt>
                <c:pt idx="14">
                  <c:v>10</c:v>
                </c:pt>
                <c:pt idx="15">
                  <c:v>1</c:v>
                </c:pt>
                <c:pt idx="16">
                  <c:v>3</c:v>
                </c:pt>
                <c:pt idx="17">
                  <c:v>3</c:v>
                </c:pt>
                <c:pt idx="18">
                  <c:v>4</c:v>
                </c:pt>
                <c:pt idx="19">
                  <c:v>4</c:v>
                </c:pt>
                <c:pt idx="20">
                  <c:v>12</c:v>
                </c:pt>
                <c:pt idx="21">
                  <c:v>4</c:v>
                </c:pt>
                <c:pt idx="22">
                  <c:v>2</c:v>
                </c:pt>
                <c:pt idx="23">
                  <c:v>2</c:v>
                </c:pt>
                <c:pt idx="25">
                  <c:v>3</c:v>
                </c:pt>
                <c:pt idx="26">
                  <c:v>2</c:v>
                </c:pt>
                <c:pt idx="27">
                  <c:v>2</c:v>
                </c:pt>
                <c:pt idx="28">
                  <c:v>3</c:v>
                </c:pt>
                <c:pt idx="29">
                  <c:v>1</c:v>
                </c:pt>
                <c:pt idx="30">
                  <c:v>1</c:v>
                </c:pt>
                <c:pt idx="31">
                  <c:v>1</c:v>
                </c:pt>
                <c:pt idx="32">
                  <c:v>3</c:v>
                </c:pt>
                <c:pt idx="33">
                  <c:v>1</c:v>
                </c:pt>
                <c:pt idx="34">
                  <c:v>1</c:v>
                </c:pt>
                <c:pt idx="36">
                  <c:v>1</c:v>
                </c:pt>
                <c:pt idx="39">
                  <c:v>1</c:v>
                </c:pt>
                <c:pt idx="40">
                  <c:v>1</c:v>
                </c:pt>
                <c:pt idx="44">
                  <c:v>1</c:v>
                </c:pt>
                <c:pt idx="4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A96-E047-8CF4-AC258004CC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-27"/>
        <c:axId val="1873558784"/>
        <c:axId val="1867408720"/>
      </c:barChart>
      <c:catAx>
        <c:axId val="187355878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7408720"/>
        <c:crosses val="autoZero"/>
        <c:auto val="1"/>
        <c:lblAlgn val="ctr"/>
        <c:lblOffset val="100"/>
        <c:noMultiLvlLbl val="0"/>
      </c:catAx>
      <c:valAx>
        <c:axId val="1867408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3558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0.6nM_1dph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2.6615096620385137E-2"/>
          <c:y val="5.822001437027309E-2"/>
          <c:w val="0.96272392256938033"/>
          <c:h val="0.8761490529952495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'ABC_7 tube'!$B$1</c:f>
              <c:strCache>
                <c:ptCount val="1"/>
                <c:pt idx="0">
                  <c:v>2nM_1dph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'ABC_7 tube'!$C$2:$C$50</c:f>
              <c:numCache>
                <c:formatCode>General</c:formatCode>
                <c:ptCount val="49"/>
                <c:pt idx="0">
                  <c:v>9</c:v>
                </c:pt>
                <c:pt idx="1">
                  <c:v>16</c:v>
                </c:pt>
                <c:pt idx="2">
                  <c:v>30</c:v>
                </c:pt>
                <c:pt idx="3">
                  <c:v>24</c:v>
                </c:pt>
                <c:pt idx="4">
                  <c:v>18</c:v>
                </c:pt>
                <c:pt idx="5">
                  <c:v>10</c:v>
                </c:pt>
                <c:pt idx="6">
                  <c:v>12</c:v>
                </c:pt>
                <c:pt idx="7">
                  <c:v>10</c:v>
                </c:pt>
                <c:pt idx="8">
                  <c:v>10</c:v>
                </c:pt>
                <c:pt idx="9">
                  <c:v>6</c:v>
                </c:pt>
                <c:pt idx="10">
                  <c:v>9</c:v>
                </c:pt>
                <c:pt idx="11">
                  <c:v>4</c:v>
                </c:pt>
                <c:pt idx="12">
                  <c:v>6</c:v>
                </c:pt>
                <c:pt idx="13">
                  <c:v>6</c:v>
                </c:pt>
                <c:pt idx="14">
                  <c:v>5</c:v>
                </c:pt>
                <c:pt idx="16">
                  <c:v>1</c:v>
                </c:pt>
                <c:pt idx="18">
                  <c:v>1</c:v>
                </c:pt>
                <c:pt idx="19">
                  <c:v>2</c:v>
                </c:pt>
                <c:pt idx="23">
                  <c:v>2</c:v>
                </c:pt>
                <c:pt idx="25">
                  <c:v>1</c:v>
                </c:pt>
                <c:pt idx="26">
                  <c:v>1</c:v>
                </c:pt>
                <c:pt idx="27">
                  <c:v>1</c:v>
                </c:pt>
                <c:pt idx="3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99-A24D-87A3-2EE9241ABA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-27"/>
        <c:axId val="1873558784"/>
        <c:axId val="1867408720"/>
      </c:barChart>
      <c:catAx>
        <c:axId val="187355878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7408720"/>
        <c:crosses val="autoZero"/>
        <c:auto val="1"/>
        <c:lblAlgn val="ctr"/>
        <c:lblOffset val="100"/>
        <c:noMultiLvlLbl val="0"/>
      </c:catAx>
      <c:valAx>
        <c:axId val="1867408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3558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2nM </a:t>
            </a:r>
          </a:p>
          <a:p>
            <a:pPr>
              <a:defRPr/>
            </a:pPr>
            <a:r>
              <a:rPr lang="en-US"/>
              <a:t>1dph vs 0.3dph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'ABC_7 tube'!$B$1</c:f>
              <c:strCache>
                <c:ptCount val="1"/>
                <c:pt idx="0">
                  <c:v>2nM_1dph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'ABC_7 tube'!$B$3:$B$51</c:f>
              <c:numCache>
                <c:formatCode>General</c:formatCode>
                <c:ptCount val="49"/>
                <c:pt idx="0">
                  <c:v>15</c:v>
                </c:pt>
                <c:pt idx="1">
                  <c:v>19</c:v>
                </c:pt>
                <c:pt idx="2">
                  <c:v>17</c:v>
                </c:pt>
                <c:pt idx="3">
                  <c:v>26</c:v>
                </c:pt>
                <c:pt idx="4">
                  <c:v>24</c:v>
                </c:pt>
                <c:pt idx="5">
                  <c:v>10</c:v>
                </c:pt>
                <c:pt idx="6">
                  <c:v>8</c:v>
                </c:pt>
                <c:pt idx="7">
                  <c:v>13</c:v>
                </c:pt>
                <c:pt idx="8">
                  <c:v>19</c:v>
                </c:pt>
                <c:pt idx="9">
                  <c:v>10</c:v>
                </c:pt>
                <c:pt idx="10">
                  <c:v>15</c:v>
                </c:pt>
                <c:pt idx="11">
                  <c:v>4</c:v>
                </c:pt>
                <c:pt idx="12">
                  <c:v>5</c:v>
                </c:pt>
                <c:pt idx="13">
                  <c:v>10</c:v>
                </c:pt>
                <c:pt idx="14">
                  <c:v>1</c:v>
                </c:pt>
                <c:pt idx="15">
                  <c:v>3</c:v>
                </c:pt>
                <c:pt idx="16">
                  <c:v>3</c:v>
                </c:pt>
                <c:pt idx="17">
                  <c:v>4</c:v>
                </c:pt>
                <c:pt idx="18">
                  <c:v>4</c:v>
                </c:pt>
                <c:pt idx="19">
                  <c:v>12</c:v>
                </c:pt>
                <c:pt idx="20">
                  <c:v>4</c:v>
                </c:pt>
                <c:pt idx="21">
                  <c:v>2</c:v>
                </c:pt>
                <c:pt idx="22">
                  <c:v>2</c:v>
                </c:pt>
                <c:pt idx="24">
                  <c:v>3</c:v>
                </c:pt>
                <c:pt idx="25">
                  <c:v>2</c:v>
                </c:pt>
                <c:pt idx="26">
                  <c:v>2</c:v>
                </c:pt>
                <c:pt idx="27">
                  <c:v>3</c:v>
                </c:pt>
                <c:pt idx="28">
                  <c:v>1</c:v>
                </c:pt>
                <c:pt idx="29">
                  <c:v>1</c:v>
                </c:pt>
                <c:pt idx="30">
                  <c:v>1</c:v>
                </c:pt>
                <c:pt idx="31">
                  <c:v>3</c:v>
                </c:pt>
                <c:pt idx="32">
                  <c:v>1</c:v>
                </c:pt>
                <c:pt idx="33">
                  <c:v>1</c:v>
                </c:pt>
                <c:pt idx="35">
                  <c:v>1</c:v>
                </c:pt>
                <c:pt idx="38">
                  <c:v>1</c:v>
                </c:pt>
                <c:pt idx="39">
                  <c:v>1</c:v>
                </c:pt>
                <c:pt idx="43">
                  <c:v>1</c:v>
                </c:pt>
                <c:pt idx="4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B1-914E-848F-EF23520CF2E1}"/>
            </c:ext>
          </c:extLst>
        </c:ser>
        <c:ser>
          <c:idx val="1"/>
          <c:order val="1"/>
          <c:tx>
            <c:strRef>
              <c:f>'ABC_7 tube'!$C$1</c:f>
              <c:strCache>
                <c:ptCount val="1"/>
                <c:pt idx="0">
                  <c:v>0.6nm_1dph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'ABC_7 tube'!$F$3:$F$51</c:f>
              <c:numCache>
                <c:formatCode>General</c:formatCode>
                <c:ptCount val="49"/>
                <c:pt idx="0">
                  <c:v>28</c:v>
                </c:pt>
                <c:pt idx="1">
                  <c:v>26</c:v>
                </c:pt>
                <c:pt idx="2">
                  <c:v>24</c:v>
                </c:pt>
                <c:pt idx="3">
                  <c:v>14</c:v>
                </c:pt>
                <c:pt idx="4">
                  <c:v>17</c:v>
                </c:pt>
                <c:pt idx="5">
                  <c:v>14</c:v>
                </c:pt>
                <c:pt idx="6">
                  <c:v>13</c:v>
                </c:pt>
                <c:pt idx="7">
                  <c:v>19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10</c:v>
                </c:pt>
                <c:pt idx="12">
                  <c:v>14</c:v>
                </c:pt>
                <c:pt idx="13">
                  <c:v>8</c:v>
                </c:pt>
                <c:pt idx="14">
                  <c:v>4</c:v>
                </c:pt>
                <c:pt idx="15">
                  <c:v>8</c:v>
                </c:pt>
                <c:pt idx="16">
                  <c:v>8</c:v>
                </c:pt>
                <c:pt idx="17">
                  <c:v>0</c:v>
                </c:pt>
                <c:pt idx="18">
                  <c:v>4</c:v>
                </c:pt>
                <c:pt idx="19">
                  <c:v>7</c:v>
                </c:pt>
                <c:pt idx="20">
                  <c:v>6</c:v>
                </c:pt>
                <c:pt idx="21">
                  <c:v>4</c:v>
                </c:pt>
                <c:pt idx="22">
                  <c:v>3</c:v>
                </c:pt>
                <c:pt idx="24">
                  <c:v>3</c:v>
                </c:pt>
                <c:pt idx="25">
                  <c:v>3</c:v>
                </c:pt>
                <c:pt idx="26">
                  <c:v>1</c:v>
                </c:pt>
                <c:pt idx="27">
                  <c:v>1</c:v>
                </c:pt>
                <c:pt idx="28">
                  <c:v>1</c:v>
                </c:pt>
                <c:pt idx="30">
                  <c:v>1</c:v>
                </c:pt>
                <c:pt idx="31">
                  <c:v>1</c:v>
                </c:pt>
                <c:pt idx="32">
                  <c:v>2</c:v>
                </c:pt>
                <c:pt idx="33">
                  <c:v>1</c:v>
                </c:pt>
                <c:pt idx="35">
                  <c:v>3</c:v>
                </c:pt>
                <c:pt idx="37">
                  <c:v>1</c:v>
                </c:pt>
                <c:pt idx="41">
                  <c:v>1</c:v>
                </c:pt>
                <c:pt idx="42">
                  <c:v>1</c:v>
                </c:pt>
                <c:pt idx="43">
                  <c:v>1</c:v>
                </c:pt>
                <c:pt idx="44">
                  <c:v>1</c:v>
                </c:pt>
                <c:pt idx="45">
                  <c:v>2</c:v>
                </c:pt>
                <c:pt idx="4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EB1-914E-848F-EF23520CF2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-27"/>
        <c:axId val="1391325360"/>
        <c:axId val="1391409808"/>
      </c:barChart>
      <c:catAx>
        <c:axId val="139132536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91409808"/>
        <c:crosses val="autoZero"/>
        <c:auto val="1"/>
        <c:lblAlgn val="ctr"/>
        <c:lblOffset val="100"/>
        <c:noMultiLvlLbl val="0"/>
      </c:catAx>
      <c:valAx>
        <c:axId val="1391409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913253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1dph 2nM</a:t>
            </a:r>
            <a:r>
              <a:rPr lang="en-US" baseline="0"/>
              <a:t> </a:t>
            </a:r>
          </a:p>
          <a:p>
            <a:pPr>
              <a:defRPr/>
            </a:pPr>
            <a:r>
              <a:rPr lang="en-US"/>
              <a:t>Theroy vs experiment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'ABC_7 tube'!$B$1</c:f>
              <c:strCache>
                <c:ptCount val="1"/>
                <c:pt idx="0">
                  <c:v>2nM_1dph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'ABC_7 tube'!$B$2:$B$31</c:f>
              <c:numCache>
                <c:formatCode>General</c:formatCode>
                <c:ptCount val="30"/>
                <c:pt idx="0">
                  <c:v>2</c:v>
                </c:pt>
                <c:pt idx="1">
                  <c:v>15</c:v>
                </c:pt>
                <c:pt idx="2">
                  <c:v>19</c:v>
                </c:pt>
                <c:pt idx="3">
                  <c:v>17</c:v>
                </c:pt>
                <c:pt idx="4">
                  <c:v>26</c:v>
                </c:pt>
                <c:pt idx="5">
                  <c:v>24</c:v>
                </c:pt>
                <c:pt idx="6">
                  <c:v>10</c:v>
                </c:pt>
                <c:pt idx="7">
                  <c:v>8</c:v>
                </c:pt>
                <c:pt idx="8">
                  <c:v>13</c:v>
                </c:pt>
                <c:pt idx="9">
                  <c:v>19</c:v>
                </c:pt>
                <c:pt idx="10">
                  <c:v>10</c:v>
                </c:pt>
                <c:pt idx="11">
                  <c:v>15</c:v>
                </c:pt>
                <c:pt idx="12">
                  <c:v>4</c:v>
                </c:pt>
                <c:pt idx="13">
                  <c:v>5</c:v>
                </c:pt>
                <c:pt idx="14">
                  <c:v>10</c:v>
                </c:pt>
                <c:pt idx="15">
                  <c:v>1</c:v>
                </c:pt>
                <c:pt idx="16">
                  <c:v>3</c:v>
                </c:pt>
                <c:pt idx="17">
                  <c:v>3</c:v>
                </c:pt>
                <c:pt idx="18">
                  <c:v>4</c:v>
                </c:pt>
                <c:pt idx="19">
                  <c:v>4</c:v>
                </c:pt>
                <c:pt idx="20">
                  <c:v>12</c:v>
                </c:pt>
                <c:pt idx="21">
                  <c:v>4</c:v>
                </c:pt>
                <c:pt idx="22">
                  <c:v>2</c:v>
                </c:pt>
                <c:pt idx="23">
                  <c:v>2</c:v>
                </c:pt>
                <c:pt idx="25">
                  <c:v>3</c:v>
                </c:pt>
                <c:pt idx="26">
                  <c:v>2</c:v>
                </c:pt>
                <c:pt idx="27">
                  <c:v>2</c:v>
                </c:pt>
                <c:pt idx="28">
                  <c:v>3</c:v>
                </c:pt>
                <c:pt idx="2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A6D-4B4C-8E6E-CD95DF9E1D0F}"/>
            </c:ext>
          </c:extLst>
        </c:ser>
        <c:ser>
          <c:idx val="1"/>
          <c:order val="1"/>
          <c:tx>
            <c:strRef>
              <c:f>'ABC_7 tube'!$I$1</c:f>
              <c:strCache>
                <c:ptCount val="1"/>
                <c:pt idx="0">
                  <c:v>Theory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'ABC_7 tube'!$I$2:$I$31</c:f>
              <c:numCache>
                <c:formatCode>General</c:formatCode>
                <c:ptCount val="30"/>
                <c:pt idx="0">
                  <c:v>0</c:v>
                </c:pt>
                <c:pt idx="1">
                  <c:v>1.1341592920353984</c:v>
                </c:pt>
                <c:pt idx="2">
                  <c:v>10.985840707964602</c:v>
                </c:pt>
                <c:pt idx="3">
                  <c:v>23.993628318584069</c:v>
                </c:pt>
                <c:pt idx="4">
                  <c:v>18.779469026548671</c:v>
                </c:pt>
                <c:pt idx="5">
                  <c:v>22.100176991150445</c:v>
                </c:pt>
                <c:pt idx="6">
                  <c:v>15.738053097345134</c:v>
                </c:pt>
                <c:pt idx="7">
                  <c:v>16.829734513274335</c:v>
                </c:pt>
                <c:pt idx="8">
                  <c:v>11.007079646017699</c:v>
                </c:pt>
                <c:pt idx="9">
                  <c:v>10.0470796460177</c:v>
                </c:pt>
                <c:pt idx="10">
                  <c:v>7.2530973451327441</c:v>
                </c:pt>
                <c:pt idx="11">
                  <c:v>6.3419469026548674</c:v>
                </c:pt>
                <c:pt idx="12">
                  <c:v>4.4718584070796457</c:v>
                </c:pt>
                <c:pt idx="13">
                  <c:v>3.6923893805309738</c:v>
                </c:pt>
                <c:pt idx="14">
                  <c:v>2.7047787610619469</c:v>
                </c:pt>
                <c:pt idx="15">
                  <c:v>2.2077876106194689</c:v>
                </c:pt>
                <c:pt idx="16">
                  <c:v>1.5950442477876108</c:v>
                </c:pt>
                <c:pt idx="17">
                  <c:v>1.2605309734513275</c:v>
                </c:pt>
                <c:pt idx="18">
                  <c:v>0.9313274336283186</c:v>
                </c:pt>
                <c:pt idx="19">
                  <c:v>0.7295575221238938</c:v>
                </c:pt>
                <c:pt idx="20">
                  <c:v>0.536283185840708</c:v>
                </c:pt>
                <c:pt idx="21">
                  <c:v>0.41522123893805313</c:v>
                </c:pt>
                <c:pt idx="22">
                  <c:v>0.30690265486725665</c:v>
                </c:pt>
                <c:pt idx="23">
                  <c:v>0.23681415929203542</c:v>
                </c:pt>
                <c:pt idx="24">
                  <c:v>0.17415929203539826</c:v>
                </c:pt>
                <c:pt idx="25">
                  <c:v>0.13380530973451329</c:v>
                </c:pt>
                <c:pt idx="26">
                  <c:v>9.8761061946902651E-2</c:v>
                </c:pt>
                <c:pt idx="27">
                  <c:v>7.5398230088495583E-2</c:v>
                </c:pt>
                <c:pt idx="28">
                  <c:v>5.5221238938053099E-2</c:v>
                </c:pt>
                <c:pt idx="29">
                  <c:v>4.2477876106194697E-2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A6D-4B4C-8E6E-CD95DF9E1D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93845856"/>
        <c:axId val="946517360"/>
      </c:barChart>
      <c:catAx>
        <c:axId val="179384585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6517360"/>
        <c:crosses val="autoZero"/>
        <c:auto val="1"/>
        <c:lblAlgn val="ctr"/>
        <c:lblOffset val="100"/>
        <c:noMultiLvlLbl val="0"/>
      </c:catAx>
      <c:valAx>
        <c:axId val="946517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3845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2000">
                <a:latin typeface="Times New Roman" panose="02020603050405020304" pitchFamily="18" charset="0"/>
                <a:cs typeface="Times New Roman" panose="02020603050405020304" pitchFamily="18" charset="0"/>
              </a:rPr>
              <a:t>2nM 0.3dph 53°C-25°C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'ABC_7 tube'!$F$1</c:f>
              <c:strCache>
                <c:ptCount val="1"/>
                <c:pt idx="0">
                  <c:v>2nm 0.3dph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'ABC_7 tube'!$F$2:$F$45</c:f>
              <c:numCache>
                <c:formatCode>General</c:formatCode>
                <c:ptCount val="44"/>
                <c:pt idx="0">
                  <c:v>1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14</c:v>
                </c:pt>
                <c:pt idx="5">
                  <c:v>17</c:v>
                </c:pt>
                <c:pt idx="6">
                  <c:v>14</c:v>
                </c:pt>
                <c:pt idx="7">
                  <c:v>13</c:v>
                </c:pt>
                <c:pt idx="8">
                  <c:v>19</c:v>
                </c:pt>
                <c:pt idx="9">
                  <c:v>14</c:v>
                </c:pt>
                <c:pt idx="10">
                  <c:v>12</c:v>
                </c:pt>
                <c:pt idx="11">
                  <c:v>10</c:v>
                </c:pt>
                <c:pt idx="12">
                  <c:v>10</c:v>
                </c:pt>
                <c:pt idx="13">
                  <c:v>14</c:v>
                </c:pt>
                <c:pt idx="14">
                  <c:v>8</c:v>
                </c:pt>
                <c:pt idx="15">
                  <c:v>4</c:v>
                </c:pt>
                <c:pt idx="16">
                  <c:v>8</c:v>
                </c:pt>
                <c:pt idx="17">
                  <c:v>8</c:v>
                </c:pt>
                <c:pt idx="18">
                  <c:v>0</c:v>
                </c:pt>
                <c:pt idx="19">
                  <c:v>4</c:v>
                </c:pt>
                <c:pt idx="20">
                  <c:v>7</c:v>
                </c:pt>
                <c:pt idx="21">
                  <c:v>6</c:v>
                </c:pt>
                <c:pt idx="22">
                  <c:v>4</c:v>
                </c:pt>
                <c:pt idx="23">
                  <c:v>3</c:v>
                </c:pt>
                <c:pt idx="25">
                  <c:v>3</c:v>
                </c:pt>
                <c:pt idx="26">
                  <c:v>3</c:v>
                </c:pt>
                <c:pt idx="27">
                  <c:v>1</c:v>
                </c:pt>
                <c:pt idx="28">
                  <c:v>1</c:v>
                </c:pt>
                <c:pt idx="29">
                  <c:v>1</c:v>
                </c:pt>
                <c:pt idx="31">
                  <c:v>1</c:v>
                </c:pt>
                <c:pt idx="32">
                  <c:v>1</c:v>
                </c:pt>
                <c:pt idx="33">
                  <c:v>2</c:v>
                </c:pt>
                <c:pt idx="34">
                  <c:v>1</c:v>
                </c:pt>
                <c:pt idx="36">
                  <c:v>3</c:v>
                </c:pt>
                <c:pt idx="38">
                  <c:v>1</c:v>
                </c:pt>
                <c:pt idx="42">
                  <c:v>1</c:v>
                </c:pt>
                <c:pt idx="4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5CF-0840-B8AF-AA9E24BB2A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1490380672"/>
        <c:axId val="519432448"/>
      </c:barChart>
      <c:lineChart>
        <c:grouping val="standard"/>
        <c:varyColors val="0"/>
        <c:ser>
          <c:idx val="1"/>
          <c:order val="1"/>
          <c:tx>
            <c:strRef>
              <c:f>'ABC_7 tube'!$I$1</c:f>
              <c:strCache>
                <c:ptCount val="1"/>
                <c:pt idx="0">
                  <c:v>Theory</c:v>
                </c:pt>
              </c:strCache>
            </c:strRef>
          </c:tx>
          <c:spPr>
            <a:ln w="50800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val>
            <c:numRef>
              <c:f>'ABC_7 tube'!$I$2:$I$47</c:f>
              <c:numCache>
                <c:formatCode>General</c:formatCode>
                <c:ptCount val="46"/>
                <c:pt idx="0">
                  <c:v>0</c:v>
                </c:pt>
                <c:pt idx="1">
                  <c:v>1.1341592920353984</c:v>
                </c:pt>
                <c:pt idx="2">
                  <c:v>10.985840707964602</c:v>
                </c:pt>
                <c:pt idx="3">
                  <c:v>23.993628318584069</c:v>
                </c:pt>
                <c:pt idx="4">
                  <c:v>18.779469026548671</c:v>
                </c:pt>
                <c:pt idx="5">
                  <c:v>22.100176991150445</c:v>
                </c:pt>
                <c:pt idx="6">
                  <c:v>15.738053097345134</c:v>
                </c:pt>
                <c:pt idx="7">
                  <c:v>16.829734513274335</c:v>
                </c:pt>
                <c:pt idx="8">
                  <c:v>11.007079646017699</c:v>
                </c:pt>
                <c:pt idx="9">
                  <c:v>10.0470796460177</c:v>
                </c:pt>
                <c:pt idx="10">
                  <c:v>7.2530973451327441</c:v>
                </c:pt>
                <c:pt idx="11">
                  <c:v>6.3419469026548674</c:v>
                </c:pt>
                <c:pt idx="12">
                  <c:v>4.4718584070796457</c:v>
                </c:pt>
                <c:pt idx="13">
                  <c:v>3.6923893805309738</c:v>
                </c:pt>
                <c:pt idx="14">
                  <c:v>2.7047787610619469</c:v>
                </c:pt>
                <c:pt idx="15">
                  <c:v>2.2077876106194689</c:v>
                </c:pt>
                <c:pt idx="16">
                  <c:v>1.5950442477876108</c:v>
                </c:pt>
                <c:pt idx="17">
                  <c:v>1.2605309734513275</c:v>
                </c:pt>
                <c:pt idx="18">
                  <c:v>0.9313274336283186</c:v>
                </c:pt>
                <c:pt idx="19">
                  <c:v>0.7295575221238938</c:v>
                </c:pt>
                <c:pt idx="20">
                  <c:v>0.536283185840708</c:v>
                </c:pt>
                <c:pt idx="21">
                  <c:v>0.41522123893805313</c:v>
                </c:pt>
                <c:pt idx="22">
                  <c:v>0.30690265486725665</c:v>
                </c:pt>
                <c:pt idx="23">
                  <c:v>0.23681415929203542</c:v>
                </c:pt>
                <c:pt idx="24">
                  <c:v>0.17415929203539826</c:v>
                </c:pt>
                <c:pt idx="25">
                  <c:v>0.13380530973451329</c:v>
                </c:pt>
                <c:pt idx="26">
                  <c:v>9.8761061946902651E-2</c:v>
                </c:pt>
                <c:pt idx="27">
                  <c:v>7.5398230088495583E-2</c:v>
                </c:pt>
                <c:pt idx="28">
                  <c:v>5.5221238938053099E-2</c:v>
                </c:pt>
                <c:pt idx="29">
                  <c:v>4.2477876106194697E-2</c:v>
                </c:pt>
                <c:pt idx="30">
                  <c:v>3.0796460176991149E-2</c:v>
                </c:pt>
                <c:pt idx="31">
                  <c:v>2.3362831858407082E-2</c:v>
                </c:pt>
                <c:pt idx="32">
                  <c:v>1.6991150442477877E-2</c:v>
                </c:pt>
                <c:pt idx="33">
                  <c:v>1.2743362831858406E-2</c:v>
                </c:pt>
                <c:pt idx="34">
                  <c:v>9.5575221238938055E-3</c:v>
                </c:pt>
                <c:pt idx="35">
                  <c:v>7.4336283185840709E-3</c:v>
                </c:pt>
                <c:pt idx="36">
                  <c:v>5.3097345132743371E-3</c:v>
                </c:pt>
                <c:pt idx="37">
                  <c:v>4.2477876106194693E-3</c:v>
                </c:pt>
                <c:pt idx="38">
                  <c:v>3.1858407079646016E-3</c:v>
                </c:pt>
                <c:pt idx="39">
                  <c:v>2.1238938053097347E-3</c:v>
                </c:pt>
                <c:pt idx="40">
                  <c:v>2.1238938053097347E-3</c:v>
                </c:pt>
                <c:pt idx="41">
                  <c:v>1.0619469026548673E-3</c:v>
                </c:pt>
                <c:pt idx="42">
                  <c:v>1.0619469026548673E-3</c:v>
                </c:pt>
                <c:pt idx="43">
                  <c:v>1.0619469026548673E-3</c:v>
                </c:pt>
                <c:pt idx="44">
                  <c:v>0</c:v>
                </c:pt>
                <c:pt idx="45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5CF-0840-B8AF-AA9E24BB2A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90380672"/>
        <c:axId val="519432448"/>
      </c:lineChart>
      <c:catAx>
        <c:axId val="149038067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519432448"/>
        <c:crosses val="autoZero"/>
        <c:auto val="1"/>
        <c:lblAlgn val="ctr"/>
        <c:lblOffset val="100"/>
        <c:noMultiLvlLbl val="0"/>
      </c:catAx>
      <c:valAx>
        <c:axId val="5194324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903806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'ABC_7 tube'!$B$1</c:f>
              <c:strCache>
                <c:ptCount val="1"/>
                <c:pt idx="0">
                  <c:v>2nM_1dph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'ABC_7 tube'!$B$2:$B$50</c:f>
              <c:numCache>
                <c:formatCode>General</c:formatCode>
                <c:ptCount val="49"/>
                <c:pt idx="0">
                  <c:v>2</c:v>
                </c:pt>
                <c:pt idx="1">
                  <c:v>15</c:v>
                </c:pt>
                <c:pt idx="2">
                  <c:v>19</c:v>
                </c:pt>
                <c:pt idx="3">
                  <c:v>17</c:v>
                </c:pt>
                <c:pt idx="4">
                  <c:v>26</c:v>
                </c:pt>
                <c:pt idx="5">
                  <c:v>24</c:v>
                </c:pt>
                <c:pt idx="6">
                  <c:v>10</c:v>
                </c:pt>
                <c:pt idx="7">
                  <c:v>8</c:v>
                </c:pt>
                <c:pt idx="8">
                  <c:v>13</c:v>
                </c:pt>
                <c:pt idx="9">
                  <c:v>19</c:v>
                </c:pt>
                <c:pt idx="10">
                  <c:v>10</c:v>
                </c:pt>
                <c:pt idx="11">
                  <c:v>15</c:v>
                </c:pt>
                <c:pt idx="12">
                  <c:v>4</c:v>
                </c:pt>
                <c:pt idx="13">
                  <c:v>5</c:v>
                </c:pt>
                <c:pt idx="14">
                  <c:v>10</c:v>
                </c:pt>
                <c:pt idx="15">
                  <c:v>1</c:v>
                </c:pt>
                <c:pt idx="16">
                  <c:v>3</c:v>
                </c:pt>
                <c:pt idx="17">
                  <c:v>3</c:v>
                </c:pt>
                <c:pt idx="18">
                  <c:v>4</c:v>
                </c:pt>
                <c:pt idx="19">
                  <c:v>4</c:v>
                </c:pt>
                <c:pt idx="20">
                  <c:v>12</c:v>
                </c:pt>
                <c:pt idx="21">
                  <c:v>4</c:v>
                </c:pt>
                <c:pt idx="22">
                  <c:v>2</c:v>
                </c:pt>
                <c:pt idx="23">
                  <c:v>2</c:v>
                </c:pt>
                <c:pt idx="25">
                  <c:v>3</c:v>
                </c:pt>
                <c:pt idx="26">
                  <c:v>2</c:v>
                </c:pt>
                <c:pt idx="27">
                  <c:v>2</c:v>
                </c:pt>
                <c:pt idx="28">
                  <c:v>3</c:v>
                </c:pt>
                <c:pt idx="29">
                  <c:v>1</c:v>
                </c:pt>
                <c:pt idx="30">
                  <c:v>1</c:v>
                </c:pt>
                <c:pt idx="31">
                  <c:v>1</c:v>
                </c:pt>
                <c:pt idx="32">
                  <c:v>3</c:v>
                </c:pt>
                <c:pt idx="33">
                  <c:v>1</c:v>
                </c:pt>
                <c:pt idx="34">
                  <c:v>1</c:v>
                </c:pt>
                <c:pt idx="36">
                  <c:v>1</c:v>
                </c:pt>
                <c:pt idx="39">
                  <c:v>1</c:v>
                </c:pt>
                <c:pt idx="40">
                  <c:v>1</c:v>
                </c:pt>
                <c:pt idx="44">
                  <c:v>1</c:v>
                </c:pt>
                <c:pt idx="4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85-BD44-ACED-E168612AB36D}"/>
            </c:ext>
          </c:extLst>
        </c:ser>
        <c:ser>
          <c:idx val="1"/>
          <c:order val="1"/>
          <c:tx>
            <c:strRef>
              <c:f>'ABC_7 tube'!$C$1</c:f>
              <c:strCache>
                <c:ptCount val="1"/>
                <c:pt idx="0">
                  <c:v>0.6nm_1dph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'ABC_7 tube'!$C$2:$C$50</c:f>
              <c:numCache>
                <c:formatCode>General</c:formatCode>
                <c:ptCount val="49"/>
                <c:pt idx="0">
                  <c:v>9</c:v>
                </c:pt>
                <c:pt idx="1">
                  <c:v>16</c:v>
                </c:pt>
                <c:pt idx="2">
                  <c:v>30</c:v>
                </c:pt>
                <c:pt idx="3">
                  <c:v>24</c:v>
                </c:pt>
                <c:pt idx="4">
                  <c:v>18</c:v>
                </c:pt>
                <c:pt idx="5">
                  <c:v>10</c:v>
                </c:pt>
                <c:pt idx="6">
                  <c:v>12</c:v>
                </c:pt>
                <c:pt idx="7">
                  <c:v>10</c:v>
                </c:pt>
                <c:pt idx="8">
                  <c:v>10</c:v>
                </c:pt>
                <c:pt idx="9">
                  <c:v>6</c:v>
                </c:pt>
                <c:pt idx="10">
                  <c:v>9</c:v>
                </c:pt>
                <c:pt idx="11">
                  <c:v>4</c:v>
                </c:pt>
                <c:pt idx="12">
                  <c:v>6</c:v>
                </c:pt>
                <c:pt idx="13">
                  <c:v>6</c:v>
                </c:pt>
                <c:pt idx="14">
                  <c:v>5</c:v>
                </c:pt>
                <c:pt idx="16">
                  <c:v>1</c:v>
                </c:pt>
                <c:pt idx="18">
                  <c:v>1</c:v>
                </c:pt>
                <c:pt idx="19">
                  <c:v>2</c:v>
                </c:pt>
                <c:pt idx="23">
                  <c:v>2</c:v>
                </c:pt>
                <c:pt idx="25">
                  <c:v>1</c:v>
                </c:pt>
                <c:pt idx="26">
                  <c:v>1</c:v>
                </c:pt>
                <c:pt idx="27">
                  <c:v>1</c:v>
                </c:pt>
                <c:pt idx="3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785-BD44-ACED-E168612AB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04123264"/>
        <c:axId val="2069092079"/>
      </c:barChart>
      <c:catAx>
        <c:axId val="170412326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9092079"/>
        <c:crosses val="autoZero"/>
        <c:auto val="1"/>
        <c:lblAlgn val="ctr"/>
        <c:lblOffset val="100"/>
        <c:noMultiLvlLbl val="0"/>
      </c:catAx>
      <c:valAx>
        <c:axId val="20690920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41232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5nM 1dph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More_Counts!$C$1</c:f>
              <c:strCache>
                <c:ptCount val="1"/>
                <c:pt idx="0">
                  <c:v>1dph_1pm_5nm_ABC_T_9 intensity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More_Counts!$C$2:$C$17</c:f>
              <c:numCache>
                <c:formatCode>General</c:formatCode>
                <c:ptCount val="16"/>
                <c:pt idx="0">
                  <c:v>203</c:v>
                </c:pt>
                <c:pt idx="1">
                  <c:v>80</c:v>
                </c:pt>
                <c:pt idx="2">
                  <c:v>3003</c:v>
                </c:pt>
                <c:pt idx="3">
                  <c:v>48</c:v>
                </c:pt>
                <c:pt idx="4">
                  <c:v>52</c:v>
                </c:pt>
                <c:pt idx="5">
                  <c:v>45</c:v>
                </c:pt>
                <c:pt idx="6">
                  <c:v>1242</c:v>
                </c:pt>
                <c:pt idx="7">
                  <c:v>24</c:v>
                </c:pt>
                <c:pt idx="8">
                  <c:v>14</c:v>
                </c:pt>
                <c:pt idx="9">
                  <c:v>32</c:v>
                </c:pt>
                <c:pt idx="10">
                  <c:v>162</c:v>
                </c:pt>
                <c:pt idx="11">
                  <c:v>9</c:v>
                </c:pt>
                <c:pt idx="12">
                  <c:v>0</c:v>
                </c:pt>
                <c:pt idx="13">
                  <c:v>11</c:v>
                </c:pt>
                <c:pt idx="14">
                  <c:v>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D9-E449-8817-13D00F057F44}"/>
            </c:ext>
          </c:extLst>
        </c:ser>
        <c:ser>
          <c:idx val="1"/>
          <c:order val="1"/>
          <c:tx>
            <c:strRef>
              <c:f>More_Counts!$E$1</c:f>
              <c:strCache>
                <c:ptCount val="1"/>
                <c:pt idx="0">
                  <c:v>theory_norm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More_Counts!$E$2:$E$17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3003.1758034026466</c:v>
                </c:pt>
                <c:pt idx="3">
                  <c:v>0</c:v>
                </c:pt>
                <c:pt idx="4">
                  <c:v>0.56710775047258977</c:v>
                </c:pt>
                <c:pt idx="5">
                  <c:v>2.0982986767485823</c:v>
                </c:pt>
                <c:pt idx="6">
                  <c:v>1230.9640831758034</c:v>
                </c:pt>
                <c:pt idx="7">
                  <c:v>0</c:v>
                </c:pt>
                <c:pt idx="8">
                  <c:v>5.2741020793950844</c:v>
                </c:pt>
                <c:pt idx="9">
                  <c:v>15.482041587901703</c:v>
                </c:pt>
                <c:pt idx="10">
                  <c:v>364.2533081285444</c:v>
                </c:pt>
                <c:pt idx="11">
                  <c:v>0</c:v>
                </c:pt>
                <c:pt idx="12">
                  <c:v>8.3931947069943291</c:v>
                </c:pt>
                <c:pt idx="13">
                  <c:v>6.8052930056710776</c:v>
                </c:pt>
                <c:pt idx="14">
                  <c:v>244.08317580340264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2D9-E449-8817-13D00F057F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52319264"/>
        <c:axId val="1474765792"/>
      </c:barChart>
      <c:catAx>
        <c:axId val="165231926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4765792"/>
        <c:crosses val="autoZero"/>
        <c:auto val="1"/>
        <c:lblAlgn val="ctr"/>
        <c:lblOffset val="100"/>
        <c:noMultiLvlLbl val="0"/>
      </c:catAx>
      <c:valAx>
        <c:axId val="1474765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23192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1nM 1dph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More_Counts!$M$1</c:f>
              <c:strCache>
                <c:ptCount val="1"/>
                <c:pt idx="0">
                  <c:v>1dph_1pm_1nm_ABC_T_9 intensity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More_Counts!$M$2:$M$16</c:f>
              <c:numCache>
                <c:formatCode>General</c:formatCode>
                <c:ptCount val="15"/>
                <c:pt idx="0">
                  <c:v>369</c:v>
                </c:pt>
                <c:pt idx="1">
                  <c:v>174</c:v>
                </c:pt>
                <c:pt idx="2">
                  <c:v>1281</c:v>
                </c:pt>
                <c:pt idx="6">
                  <c:v>306</c:v>
                </c:pt>
                <c:pt idx="10">
                  <c:v>54</c:v>
                </c:pt>
                <c:pt idx="14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A5-4C48-9F41-A58A0B89638E}"/>
            </c:ext>
          </c:extLst>
        </c:ser>
        <c:ser>
          <c:idx val="1"/>
          <c:order val="1"/>
          <c:tx>
            <c:strRef>
              <c:f>More_Counts!$O$1</c:f>
              <c:strCache>
                <c:ptCount val="1"/>
                <c:pt idx="0">
                  <c:v>theory_norm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More_Counts!$O$2:$O$16</c:f>
              <c:numCache>
                <c:formatCode>General</c:formatCode>
                <c:ptCount val="15"/>
                <c:pt idx="2">
                  <c:v>1280.9019892884469</c:v>
                </c:pt>
                <c:pt idx="3">
                  <c:v>0</c:v>
                </c:pt>
                <c:pt idx="4">
                  <c:v>4.8025248661055855</c:v>
                </c:pt>
                <c:pt idx="5">
                  <c:v>3.2343534812547818</c:v>
                </c:pt>
                <c:pt idx="6">
                  <c:v>314.12433052792653</c:v>
                </c:pt>
                <c:pt idx="7">
                  <c:v>0</c:v>
                </c:pt>
                <c:pt idx="8">
                  <c:v>4.2144605967865347</c:v>
                </c:pt>
                <c:pt idx="9">
                  <c:v>14.015531752104057</c:v>
                </c:pt>
                <c:pt idx="10">
                  <c:v>64.000994644223411</c:v>
                </c:pt>
                <c:pt idx="11">
                  <c:v>0</c:v>
                </c:pt>
                <c:pt idx="12">
                  <c:v>4.7045141545524096</c:v>
                </c:pt>
                <c:pt idx="13">
                  <c:v>2.842310635042081</c:v>
                </c:pt>
                <c:pt idx="14">
                  <c:v>47.731216526396331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A5-4C48-9F41-A58A0B8963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25279552"/>
        <c:axId val="325284576"/>
      </c:barChart>
      <c:catAx>
        <c:axId val="32527955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5284576"/>
        <c:crosses val="autoZero"/>
        <c:auto val="1"/>
        <c:lblAlgn val="ctr"/>
        <c:lblOffset val="100"/>
        <c:noMultiLvlLbl val="0"/>
      </c:catAx>
      <c:valAx>
        <c:axId val="325284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5279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3nM 1dph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More_Counts!$H$1</c:f>
              <c:strCache>
                <c:ptCount val="1"/>
                <c:pt idx="0">
                  <c:v>1dph_1pm_3nm_ABC_T_9 intensity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More_Counts!$H$2:$H$16</c:f>
              <c:numCache>
                <c:formatCode>General</c:formatCode>
                <c:ptCount val="15"/>
                <c:pt idx="0">
                  <c:v>278</c:v>
                </c:pt>
                <c:pt idx="1">
                  <c:v>182</c:v>
                </c:pt>
                <c:pt idx="2">
                  <c:v>2694</c:v>
                </c:pt>
                <c:pt idx="6">
                  <c:v>1074</c:v>
                </c:pt>
                <c:pt idx="10">
                  <c:v>180</c:v>
                </c:pt>
                <c:pt idx="1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64-2C4B-B9E1-AD799D3E25D5}"/>
            </c:ext>
          </c:extLst>
        </c:ser>
        <c:ser>
          <c:idx val="1"/>
          <c:order val="1"/>
          <c:tx>
            <c:strRef>
              <c:f>More_Counts!$J$1</c:f>
              <c:strCache>
                <c:ptCount val="1"/>
                <c:pt idx="0">
                  <c:v>theory_norm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More_Counts!$J$2:$J$16</c:f>
              <c:numCache>
                <c:formatCode>General</c:formatCode>
                <c:ptCount val="15"/>
                <c:pt idx="2">
                  <c:v>2794.3066117969825</c:v>
                </c:pt>
                <c:pt idx="3">
                  <c:v>0</c:v>
                </c:pt>
                <c:pt idx="4">
                  <c:v>1.839670781893004</c:v>
                </c:pt>
                <c:pt idx="5">
                  <c:v>2.9894650205761315</c:v>
                </c:pt>
                <c:pt idx="6">
                  <c:v>853.60724279835381</c:v>
                </c:pt>
                <c:pt idx="7">
                  <c:v>0</c:v>
                </c:pt>
                <c:pt idx="8">
                  <c:v>5.5190123456790117</c:v>
                </c:pt>
                <c:pt idx="9">
                  <c:v>17.400219478737998</c:v>
                </c:pt>
                <c:pt idx="10">
                  <c:v>199.98754458161866</c:v>
                </c:pt>
                <c:pt idx="11">
                  <c:v>0</c:v>
                </c:pt>
                <c:pt idx="12">
                  <c:v>7.5119890260630999</c:v>
                </c:pt>
                <c:pt idx="13">
                  <c:v>5.5190123456790117</c:v>
                </c:pt>
                <c:pt idx="14">
                  <c:v>145.02737997256517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464-2C4B-B9E1-AD799D3E25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25212976"/>
        <c:axId val="325397328"/>
      </c:barChart>
      <c:catAx>
        <c:axId val="3252129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5397328"/>
        <c:crosses val="autoZero"/>
        <c:auto val="1"/>
        <c:lblAlgn val="ctr"/>
        <c:lblOffset val="100"/>
        <c:noMultiLvlLbl val="0"/>
      </c:catAx>
      <c:valAx>
        <c:axId val="3253973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52129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'ABC_T seed'!$L$1</c:f>
              <c:strCache>
                <c:ptCount val="1"/>
                <c:pt idx="0">
                  <c:v>ABC_T_1_32dph(intensity)</c:v>
                </c:pt>
              </c:strCache>
            </c:strRef>
          </c:tx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'ABC_T seed'!$A$2:$A$15</c:f>
              <c:strCache>
                <c:ptCount val="14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</c:strCache>
            </c:strRef>
          </c:cat>
          <c:val>
            <c:numRef>
              <c:f>'ABC_T seed'!$L$2:$L$15</c:f>
              <c:numCache>
                <c:formatCode>General</c:formatCode>
                <c:ptCount val="14"/>
                <c:pt idx="0">
                  <c:v>239</c:v>
                </c:pt>
                <c:pt idx="1">
                  <c:v>60</c:v>
                </c:pt>
                <c:pt idx="2">
                  <c:v>60</c:v>
                </c:pt>
                <c:pt idx="3">
                  <c:v>21</c:v>
                </c:pt>
                <c:pt idx="4">
                  <c:v>8</c:v>
                </c:pt>
                <c:pt idx="5">
                  <c:v>5</c:v>
                </c:pt>
                <c:pt idx="6">
                  <c:v>18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A7D-0F4E-A88F-55DB5D2E400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592889248"/>
        <c:axId val="1574632496"/>
      </c:barChart>
      <c:catAx>
        <c:axId val="15928892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4632496"/>
        <c:crosses val="autoZero"/>
        <c:auto val="1"/>
        <c:lblAlgn val="ctr"/>
        <c:lblOffset val="100"/>
        <c:noMultiLvlLbl val="0"/>
      </c:catAx>
      <c:valAx>
        <c:axId val="1574632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28892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0.3nM 1dph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More_Counts!$R$1</c:f>
              <c:strCache>
                <c:ptCount val="1"/>
                <c:pt idx="0">
                  <c:v>1dph_1pm_0.3nm_ABC_T_9 intensity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More_Counts!$R$2:$R$17</c:f>
              <c:numCache>
                <c:formatCode>General</c:formatCode>
                <c:ptCount val="16"/>
                <c:pt idx="0">
                  <c:v>850</c:v>
                </c:pt>
                <c:pt idx="1">
                  <c:v>366</c:v>
                </c:pt>
                <c:pt idx="2">
                  <c:v>759</c:v>
                </c:pt>
                <c:pt idx="3">
                  <c:v>45</c:v>
                </c:pt>
                <c:pt idx="4">
                  <c:v>48</c:v>
                </c:pt>
                <c:pt idx="5">
                  <c:v>35</c:v>
                </c:pt>
                <c:pt idx="6">
                  <c:v>144</c:v>
                </c:pt>
                <c:pt idx="7">
                  <c:v>0</c:v>
                </c:pt>
                <c:pt idx="8">
                  <c:v>7</c:v>
                </c:pt>
                <c:pt idx="10">
                  <c:v>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A53-6441-BD84-42139D195A8A}"/>
            </c:ext>
          </c:extLst>
        </c:ser>
        <c:ser>
          <c:idx val="1"/>
          <c:order val="1"/>
          <c:tx>
            <c:strRef>
              <c:f>More_Counts!$T$1</c:f>
              <c:strCache>
                <c:ptCount val="1"/>
                <c:pt idx="0">
                  <c:v>theory_norm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More_Counts!$T$2:$T$17</c:f>
              <c:numCache>
                <c:formatCode>General</c:formatCode>
                <c:ptCount val="16"/>
                <c:pt idx="2">
                  <c:v>700</c:v>
                </c:pt>
                <c:pt idx="3">
                  <c:v>0</c:v>
                </c:pt>
                <c:pt idx="4">
                  <c:v>10.01674531892221</c:v>
                </c:pt>
                <c:pt idx="5">
                  <c:v>4.333485563505354</c:v>
                </c:pt>
                <c:pt idx="6">
                  <c:v>168.8460952960877</c:v>
                </c:pt>
                <c:pt idx="7">
                  <c:v>0</c:v>
                </c:pt>
                <c:pt idx="8">
                  <c:v>3.9960420155274776</c:v>
                </c:pt>
                <c:pt idx="9">
                  <c:v>11.544121378190491</c:v>
                </c:pt>
                <c:pt idx="10">
                  <c:v>31.595372202770591</c:v>
                </c:pt>
                <c:pt idx="11">
                  <c:v>0</c:v>
                </c:pt>
                <c:pt idx="12">
                  <c:v>3.6763586542852797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A53-6441-BD84-42139D195A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25697984"/>
        <c:axId val="325755776"/>
      </c:barChart>
      <c:catAx>
        <c:axId val="32569798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5755776"/>
        <c:crosses val="autoZero"/>
        <c:auto val="1"/>
        <c:lblAlgn val="ctr"/>
        <c:lblOffset val="100"/>
        <c:noMultiLvlLbl val="0"/>
      </c:catAx>
      <c:valAx>
        <c:axId val="325755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56979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0.1nM 1dph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More_Counts!$W$1</c:f>
              <c:strCache>
                <c:ptCount val="1"/>
                <c:pt idx="0">
                  <c:v>1dph_1pm_0.1nm_ABC_T intensity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More_Counts!$W$2:$W$17</c:f>
              <c:numCache>
                <c:formatCode>General</c:formatCode>
                <c:ptCount val="16"/>
                <c:pt idx="0">
                  <c:v>710</c:v>
                </c:pt>
                <c:pt idx="1">
                  <c:v>162</c:v>
                </c:pt>
                <c:pt idx="2">
                  <c:v>120</c:v>
                </c:pt>
                <c:pt idx="3">
                  <c:v>9</c:v>
                </c:pt>
                <c:pt idx="4">
                  <c:v>4</c:v>
                </c:pt>
                <c:pt idx="5">
                  <c:v>5</c:v>
                </c:pt>
                <c:pt idx="6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DD-654D-8129-4A6FAD1D8895}"/>
            </c:ext>
          </c:extLst>
        </c:ser>
        <c:ser>
          <c:idx val="1"/>
          <c:order val="1"/>
          <c:tx>
            <c:strRef>
              <c:f>More_Counts!$Y$1</c:f>
              <c:strCache>
                <c:ptCount val="1"/>
                <c:pt idx="0">
                  <c:v>theory_norm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More_Counts!$Y$2:$Y$17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110.06692015209126</c:v>
                </c:pt>
                <c:pt idx="3">
                  <c:v>0</c:v>
                </c:pt>
                <c:pt idx="4">
                  <c:v>3.6638783269961976</c:v>
                </c:pt>
                <c:pt idx="5">
                  <c:v>1.2547528517110267</c:v>
                </c:pt>
                <c:pt idx="6">
                  <c:v>25.93155893536122</c:v>
                </c:pt>
                <c:pt idx="7">
                  <c:v>0</c:v>
                </c:pt>
                <c:pt idx="8">
                  <c:v>0.8950570342205324</c:v>
                </c:pt>
                <c:pt idx="9">
                  <c:v>1.8235741444866922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DD-654D-8129-4A6FAD1D88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25610528"/>
        <c:axId val="325612256"/>
      </c:barChart>
      <c:catAx>
        <c:axId val="32561052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5612256"/>
        <c:crosses val="autoZero"/>
        <c:auto val="1"/>
        <c:lblAlgn val="ctr"/>
        <c:lblOffset val="100"/>
        <c:noMultiLvlLbl val="0"/>
      </c:catAx>
      <c:valAx>
        <c:axId val="325612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56105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5nM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More_Counts!$B$1</c:f>
              <c:strCache>
                <c:ptCount val="1"/>
                <c:pt idx="0">
                  <c:v>1dph_1pm_5nm_ABC_T_9 counts</c:v>
                </c:pt>
              </c:strCache>
            </c:strRef>
          </c:tx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More_Counts!$A$2:$A$16</c:f>
              <c:strCache>
                <c:ptCount val="15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  <c:pt idx="14">
                  <c:v>12Loop</c:v>
                </c:pt>
              </c:strCache>
            </c:strRef>
          </c:cat>
          <c:val>
            <c:numRef>
              <c:f>More_Counts!$C$2:$C$16</c:f>
              <c:numCache>
                <c:formatCode>General</c:formatCode>
                <c:ptCount val="15"/>
                <c:pt idx="0">
                  <c:v>203</c:v>
                </c:pt>
                <c:pt idx="1">
                  <c:v>80</c:v>
                </c:pt>
                <c:pt idx="2">
                  <c:v>3003</c:v>
                </c:pt>
                <c:pt idx="3">
                  <c:v>48</c:v>
                </c:pt>
                <c:pt idx="4">
                  <c:v>52</c:v>
                </c:pt>
                <c:pt idx="5">
                  <c:v>45</c:v>
                </c:pt>
                <c:pt idx="6">
                  <c:v>1242</c:v>
                </c:pt>
                <c:pt idx="7">
                  <c:v>24</c:v>
                </c:pt>
                <c:pt idx="8">
                  <c:v>14</c:v>
                </c:pt>
                <c:pt idx="9">
                  <c:v>32</c:v>
                </c:pt>
                <c:pt idx="10">
                  <c:v>162</c:v>
                </c:pt>
                <c:pt idx="11">
                  <c:v>9</c:v>
                </c:pt>
                <c:pt idx="12">
                  <c:v>0</c:v>
                </c:pt>
                <c:pt idx="13">
                  <c:v>11</c:v>
                </c:pt>
                <c:pt idx="14">
                  <c:v>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72-8648-BA30-EB02096BA5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27424943"/>
        <c:axId val="1627507519"/>
      </c:barChart>
      <c:catAx>
        <c:axId val="16274249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7507519"/>
        <c:crosses val="autoZero"/>
        <c:auto val="1"/>
        <c:lblAlgn val="ctr"/>
        <c:lblOffset val="100"/>
        <c:noMultiLvlLbl val="0"/>
      </c:catAx>
      <c:valAx>
        <c:axId val="16275075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74249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3nM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More_Counts!$G$1</c:f>
              <c:strCache>
                <c:ptCount val="1"/>
                <c:pt idx="0">
                  <c:v>1dph_1pm_3nm_ABC_T_9 counts</c:v>
                </c:pt>
              </c:strCache>
            </c:strRef>
          </c:tx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More_Counts!$A$2:$A$16</c:f>
              <c:strCache>
                <c:ptCount val="15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  <c:pt idx="14">
                  <c:v>12Loop</c:v>
                </c:pt>
              </c:strCache>
            </c:strRef>
          </c:cat>
          <c:val>
            <c:numRef>
              <c:f>More_Counts!$H$2:$H$16</c:f>
              <c:numCache>
                <c:formatCode>General</c:formatCode>
                <c:ptCount val="15"/>
                <c:pt idx="0">
                  <c:v>278</c:v>
                </c:pt>
                <c:pt idx="1">
                  <c:v>182</c:v>
                </c:pt>
                <c:pt idx="2">
                  <c:v>2694</c:v>
                </c:pt>
                <c:pt idx="6">
                  <c:v>1074</c:v>
                </c:pt>
                <c:pt idx="10">
                  <c:v>180</c:v>
                </c:pt>
                <c:pt idx="1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705-1D44-B64B-80C586C302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03044623"/>
        <c:axId val="1602793631"/>
      </c:barChart>
      <c:catAx>
        <c:axId val="16030446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2793631"/>
        <c:crosses val="autoZero"/>
        <c:auto val="1"/>
        <c:lblAlgn val="ctr"/>
        <c:lblOffset val="100"/>
        <c:noMultiLvlLbl val="0"/>
      </c:catAx>
      <c:valAx>
        <c:axId val="16027936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304462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1nM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More_Counts!$M$1</c:f>
              <c:strCache>
                <c:ptCount val="1"/>
                <c:pt idx="0">
                  <c:v>1dph_1pm_1nm_ABC_T_9 intensity</c:v>
                </c:pt>
              </c:strCache>
            </c:strRef>
          </c:tx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More_Counts!$A$2:$A$16</c:f>
              <c:strCache>
                <c:ptCount val="15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  <c:pt idx="14">
                  <c:v>12Loop</c:v>
                </c:pt>
              </c:strCache>
            </c:strRef>
          </c:cat>
          <c:val>
            <c:numRef>
              <c:f>More_Counts!$M$2:$M$16</c:f>
              <c:numCache>
                <c:formatCode>General</c:formatCode>
                <c:ptCount val="15"/>
                <c:pt idx="0">
                  <c:v>369</c:v>
                </c:pt>
                <c:pt idx="1">
                  <c:v>174</c:v>
                </c:pt>
                <c:pt idx="2">
                  <c:v>1281</c:v>
                </c:pt>
                <c:pt idx="6">
                  <c:v>306</c:v>
                </c:pt>
                <c:pt idx="10">
                  <c:v>54</c:v>
                </c:pt>
                <c:pt idx="14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DD-DC4E-A84E-CDA36258E91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740689535"/>
        <c:axId val="1591677663"/>
      </c:barChart>
      <c:catAx>
        <c:axId val="17406895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1677663"/>
        <c:crosses val="autoZero"/>
        <c:auto val="1"/>
        <c:lblAlgn val="ctr"/>
        <c:lblOffset val="100"/>
        <c:noMultiLvlLbl val="0"/>
      </c:catAx>
      <c:valAx>
        <c:axId val="15916776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06895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0.3nM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More_Counts!$R$1</c:f>
              <c:strCache>
                <c:ptCount val="1"/>
                <c:pt idx="0">
                  <c:v>1dph_1pm_0.3nm_ABC_T_9 intensity</c:v>
                </c:pt>
              </c:strCache>
            </c:strRef>
          </c:tx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More_Counts!$A$2:$A$16</c:f>
              <c:strCache>
                <c:ptCount val="15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  <c:pt idx="14">
                  <c:v>12Loop</c:v>
                </c:pt>
              </c:strCache>
            </c:strRef>
          </c:cat>
          <c:val>
            <c:numRef>
              <c:f>More_Counts!$R$2:$R$16</c:f>
              <c:numCache>
                <c:formatCode>General</c:formatCode>
                <c:ptCount val="15"/>
                <c:pt idx="0">
                  <c:v>850</c:v>
                </c:pt>
                <c:pt idx="1">
                  <c:v>366</c:v>
                </c:pt>
                <c:pt idx="2">
                  <c:v>759</c:v>
                </c:pt>
                <c:pt idx="3">
                  <c:v>45</c:v>
                </c:pt>
                <c:pt idx="4">
                  <c:v>48</c:v>
                </c:pt>
                <c:pt idx="5">
                  <c:v>35</c:v>
                </c:pt>
                <c:pt idx="6">
                  <c:v>144</c:v>
                </c:pt>
                <c:pt idx="7">
                  <c:v>0</c:v>
                </c:pt>
                <c:pt idx="8">
                  <c:v>7</c:v>
                </c:pt>
                <c:pt idx="10">
                  <c:v>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D75-A142-9E7D-0D97492E2D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20038320"/>
        <c:axId val="220120640"/>
      </c:barChart>
      <c:catAx>
        <c:axId val="2200383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0120640"/>
        <c:crosses val="autoZero"/>
        <c:auto val="1"/>
        <c:lblAlgn val="ctr"/>
        <c:lblOffset val="100"/>
        <c:noMultiLvlLbl val="0"/>
      </c:catAx>
      <c:valAx>
        <c:axId val="220120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00383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0.1nM right after anneal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More_Counts!$W$1</c:f>
              <c:strCache>
                <c:ptCount val="1"/>
                <c:pt idx="0">
                  <c:v>1dph_1pm_0.1nm_ABC_T intensity</c:v>
                </c:pt>
              </c:strCache>
            </c:strRef>
          </c:tx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More_Counts!$A$2:$A$17</c:f>
              <c:strCache>
                <c:ptCount val="15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  <c:pt idx="14">
                  <c:v>12Loop</c:v>
                </c:pt>
              </c:strCache>
            </c:strRef>
          </c:cat>
          <c:val>
            <c:numRef>
              <c:f>More_Counts!$W$2:$W$17</c:f>
              <c:numCache>
                <c:formatCode>General</c:formatCode>
                <c:ptCount val="16"/>
                <c:pt idx="0">
                  <c:v>710</c:v>
                </c:pt>
                <c:pt idx="1">
                  <c:v>162</c:v>
                </c:pt>
                <c:pt idx="2">
                  <c:v>120</c:v>
                </c:pt>
                <c:pt idx="3">
                  <c:v>9</c:v>
                </c:pt>
                <c:pt idx="4">
                  <c:v>4</c:v>
                </c:pt>
                <c:pt idx="5">
                  <c:v>5</c:v>
                </c:pt>
                <c:pt idx="6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DD-8042-8479-8060DA3602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87129487"/>
        <c:axId val="1842510095"/>
      </c:barChart>
      <c:catAx>
        <c:axId val="15871294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2510095"/>
        <c:crosses val="autoZero"/>
        <c:auto val="1"/>
        <c:lblAlgn val="ctr"/>
        <c:lblOffset val="100"/>
        <c:noMultiLvlLbl val="0"/>
      </c:catAx>
      <c:valAx>
        <c:axId val="18425100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71294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0.1nM 7days after anneal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More_Counts!$AC$1</c:f>
              <c:strCache>
                <c:ptCount val="1"/>
                <c:pt idx="0">
                  <c:v>ABC_T_0.1nM_1dph_8 intensity</c:v>
                </c:pt>
              </c:strCache>
            </c:strRef>
          </c:tx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More_Counts!$A$2:$A$17</c:f>
              <c:strCache>
                <c:ptCount val="15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  <c:pt idx="14">
                  <c:v>12Loop</c:v>
                </c:pt>
              </c:strCache>
            </c:strRef>
          </c:cat>
          <c:val>
            <c:numRef>
              <c:f>More_Counts!$AC$2:$AC$17</c:f>
              <c:numCache>
                <c:formatCode>General</c:formatCode>
                <c:ptCount val="16"/>
                <c:pt idx="0">
                  <c:v>963</c:v>
                </c:pt>
                <c:pt idx="1">
                  <c:v>408</c:v>
                </c:pt>
                <c:pt idx="2">
                  <c:v>327</c:v>
                </c:pt>
                <c:pt idx="3">
                  <c:v>78</c:v>
                </c:pt>
                <c:pt idx="4">
                  <c:v>76</c:v>
                </c:pt>
                <c:pt idx="5">
                  <c:v>30</c:v>
                </c:pt>
                <c:pt idx="6">
                  <c:v>24</c:v>
                </c:pt>
                <c:pt idx="8">
                  <c:v>14</c:v>
                </c:pt>
                <c:pt idx="9">
                  <c:v>8</c:v>
                </c:pt>
                <c:pt idx="10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66D-8C4E-A9FB-B1520C88D8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45207487"/>
        <c:axId val="1946105631"/>
      </c:barChart>
      <c:catAx>
        <c:axId val="19452074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6105631"/>
        <c:crosses val="autoZero"/>
        <c:auto val="1"/>
        <c:lblAlgn val="ctr"/>
        <c:lblOffset val="100"/>
        <c:noMultiLvlLbl val="0"/>
      </c:catAx>
      <c:valAx>
        <c:axId val="19461056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52074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0.1nM 20days after anneal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More_Counts!$AF$1</c:f>
              <c:strCache>
                <c:ptCount val="1"/>
                <c:pt idx="0">
                  <c:v>ABC_T_0.1nM_1dph_8 intensity</c:v>
                </c:pt>
              </c:strCache>
            </c:strRef>
          </c:tx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More_Counts!$A$2:$A$17</c:f>
              <c:strCache>
                <c:ptCount val="15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  <c:pt idx="14">
                  <c:v>12Loop</c:v>
                </c:pt>
              </c:strCache>
            </c:strRef>
          </c:cat>
          <c:val>
            <c:numRef>
              <c:f>More_Counts!$AF$2:$AF$17</c:f>
              <c:numCache>
                <c:formatCode>General</c:formatCode>
                <c:ptCount val="16"/>
                <c:pt idx="0">
                  <c:v>425</c:v>
                </c:pt>
                <c:pt idx="1">
                  <c:v>208</c:v>
                </c:pt>
                <c:pt idx="2">
                  <c:v>384</c:v>
                </c:pt>
                <c:pt idx="6">
                  <c:v>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DC-FF48-96CA-1BAA35D1D3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9940256"/>
        <c:axId val="89526048"/>
      </c:barChart>
      <c:catAx>
        <c:axId val="89940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526048"/>
        <c:crosses val="autoZero"/>
        <c:auto val="1"/>
        <c:lblAlgn val="ctr"/>
        <c:lblOffset val="100"/>
        <c:noMultiLvlLbl val="0"/>
      </c:catAx>
      <c:valAx>
        <c:axId val="89526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9402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0.1nM 30 days after anneal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More_Counts!$AI$1</c:f>
              <c:strCache>
                <c:ptCount val="1"/>
                <c:pt idx="0">
                  <c:v>ABC_T_0.1nM_1dph_8 intensity</c:v>
                </c:pt>
              </c:strCache>
            </c:strRef>
          </c:tx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More_Counts!$A$2:$A$17</c:f>
              <c:strCache>
                <c:ptCount val="15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  <c:pt idx="14">
                  <c:v>12Loop</c:v>
                </c:pt>
              </c:strCache>
            </c:strRef>
          </c:cat>
          <c:val>
            <c:numRef>
              <c:f>More_Counts!$AI$2:$AI$17</c:f>
              <c:numCache>
                <c:formatCode>General</c:formatCode>
                <c:ptCount val="16"/>
                <c:pt idx="0">
                  <c:v>326</c:v>
                </c:pt>
                <c:pt idx="1">
                  <c:v>134</c:v>
                </c:pt>
                <c:pt idx="2">
                  <c:v>405</c:v>
                </c:pt>
                <c:pt idx="6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D98-DF4F-892A-B08D7244E1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54816303"/>
        <c:axId val="68353536"/>
      </c:barChart>
      <c:catAx>
        <c:axId val="195481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353536"/>
        <c:crosses val="autoZero"/>
        <c:auto val="1"/>
        <c:lblAlgn val="ctr"/>
        <c:lblOffset val="100"/>
        <c:noMultiLvlLbl val="0"/>
      </c:catAx>
      <c:valAx>
        <c:axId val="68353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48163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'ABC_T seed'!$O$1</c:f>
              <c:strCache>
                <c:ptCount val="1"/>
                <c:pt idx="0">
                  <c:v>ABC_T_2_32dph(intensity)</c:v>
                </c:pt>
              </c:strCache>
            </c:strRef>
          </c:tx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'ABC_T seed'!$A$2:$A$15</c:f>
              <c:strCache>
                <c:ptCount val="14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</c:strCache>
            </c:strRef>
          </c:cat>
          <c:val>
            <c:numRef>
              <c:f>'ABC_T seed'!$O$2:$O$15</c:f>
              <c:numCache>
                <c:formatCode>General</c:formatCode>
                <c:ptCount val="14"/>
                <c:pt idx="0">
                  <c:v>356</c:v>
                </c:pt>
                <c:pt idx="1">
                  <c:v>162</c:v>
                </c:pt>
                <c:pt idx="2">
                  <c:v>195</c:v>
                </c:pt>
                <c:pt idx="3">
                  <c:v>63</c:v>
                </c:pt>
                <c:pt idx="4">
                  <c:v>28</c:v>
                </c:pt>
                <c:pt idx="5">
                  <c:v>10</c:v>
                </c:pt>
                <c:pt idx="6">
                  <c:v>30</c:v>
                </c:pt>
                <c:pt idx="7">
                  <c:v>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B9-0041-A778-90CFC976A6F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527986256"/>
        <c:axId val="527701216"/>
      </c:barChart>
      <c:catAx>
        <c:axId val="527986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7701216"/>
        <c:crosses val="autoZero"/>
        <c:auto val="1"/>
        <c:lblAlgn val="ctr"/>
        <c:lblOffset val="100"/>
        <c:noMultiLvlLbl val="0"/>
      </c:catAx>
      <c:valAx>
        <c:axId val="527701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79862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'tri%'!$B$1</c:f>
              <c:strCache>
                <c:ptCount val="1"/>
                <c:pt idx="0">
                  <c:v>tri%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'tri%'!$A$2:$A$7</c:f>
              <c:numCache>
                <c:formatCode>General</c:formatCode>
                <c:ptCount val="6"/>
                <c:pt idx="0">
                  <c:v>0.1</c:v>
                </c:pt>
                <c:pt idx="1">
                  <c:v>0.3</c:v>
                </c:pt>
                <c:pt idx="2">
                  <c:v>1</c:v>
                </c:pt>
                <c:pt idx="3">
                  <c:v>3</c:v>
                </c:pt>
                <c:pt idx="4">
                  <c:v>5</c:v>
                </c:pt>
              </c:numCache>
            </c:numRef>
          </c:xVal>
          <c:yVal>
            <c:numRef>
              <c:f>'tri%'!$B$2:$B$7</c:f>
              <c:numCache>
                <c:formatCode>General</c:formatCode>
                <c:ptCount val="6"/>
                <c:pt idx="0">
                  <c:v>0.11600000000000001</c:v>
                </c:pt>
                <c:pt idx="1">
                  <c:v>0.33</c:v>
                </c:pt>
                <c:pt idx="2">
                  <c:v>0.57999999999999996</c:v>
                </c:pt>
                <c:pt idx="3">
                  <c:v>0.61109999999999998</c:v>
                </c:pt>
                <c:pt idx="4">
                  <c:v>0.6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2E0-1C4A-988C-71AC174BF238}"/>
            </c:ext>
          </c:extLst>
        </c:ser>
        <c:ser>
          <c:idx val="1"/>
          <c:order val="1"/>
          <c:tx>
            <c:strRef>
              <c:f>'tri%'!$C$1</c:f>
              <c:strCache>
                <c:ptCount val="1"/>
                <c:pt idx="0">
                  <c:v>hex%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'tri%'!$A$2:$A$7</c:f>
              <c:numCache>
                <c:formatCode>General</c:formatCode>
                <c:ptCount val="6"/>
                <c:pt idx="0">
                  <c:v>0.1</c:v>
                </c:pt>
                <c:pt idx="1">
                  <c:v>0.3</c:v>
                </c:pt>
                <c:pt idx="2">
                  <c:v>1</c:v>
                </c:pt>
                <c:pt idx="3">
                  <c:v>3</c:v>
                </c:pt>
                <c:pt idx="4">
                  <c:v>5</c:v>
                </c:pt>
              </c:numCache>
            </c:numRef>
          </c:xVal>
          <c:yVal>
            <c:numRef>
              <c:f>'tri%'!$C$2:$C$7</c:f>
              <c:numCache>
                <c:formatCode>General</c:formatCode>
                <c:ptCount val="6"/>
                <c:pt idx="0">
                  <c:v>2.3210000000000001E-2</c:v>
                </c:pt>
                <c:pt idx="1">
                  <c:v>6.2600000000000003E-2</c:v>
                </c:pt>
                <c:pt idx="2">
                  <c:v>0.13850000000000001</c:v>
                </c:pt>
                <c:pt idx="3">
                  <c:v>0.24360000000000001</c:v>
                </c:pt>
                <c:pt idx="4">
                  <c:v>0.25030000000000002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72E0-1C4A-988C-71AC174BF238}"/>
            </c:ext>
          </c:extLst>
        </c:ser>
        <c:ser>
          <c:idx val="2"/>
          <c:order val="2"/>
          <c:tx>
            <c:strRef>
              <c:f>'tri%'!$J$1</c:f>
              <c:strCache>
                <c:ptCount val="1"/>
                <c:pt idx="0">
                  <c:v>sim_tri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'tri%'!$A$2:$A$7</c:f>
              <c:numCache>
                <c:formatCode>General</c:formatCode>
                <c:ptCount val="6"/>
                <c:pt idx="0">
                  <c:v>0.1</c:v>
                </c:pt>
                <c:pt idx="1">
                  <c:v>0.3</c:v>
                </c:pt>
                <c:pt idx="2">
                  <c:v>1</c:v>
                </c:pt>
                <c:pt idx="3">
                  <c:v>3</c:v>
                </c:pt>
                <c:pt idx="4">
                  <c:v>5</c:v>
                </c:pt>
              </c:numCache>
            </c:numRef>
          </c:xVal>
          <c:yVal>
            <c:numRef>
              <c:f>'tri%'!$J$2:$J$7</c:f>
              <c:numCache>
                <c:formatCode>General</c:formatCode>
                <c:ptCount val="6"/>
                <c:pt idx="0">
                  <c:v>0.27629999999999999</c:v>
                </c:pt>
                <c:pt idx="1">
                  <c:v>0.53739999999999999</c:v>
                </c:pt>
                <c:pt idx="2">
                  <c:v>0.69359999999999999</c:v>
                </c:pt>
                <c:pt idx="3">
                  <c:v>0.72989999999999999</c:v>
                </c:pt>
                <c:pt idx="4">
                  <c:v>0.7329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72E0-1C4A-988C-71AC174BF238}"/>
            </c:ext>
          </c:extLst>
        </c:ser>
        <c:ser>
          <c:idx val="3"/>
          <c:order val="3"/>
          <c:tx>
            <c:strRef>
              <c:f>'tri%'!$K$1</c:f>
              <c:strCache>
                <c:ptCount val="1"/>
                <c:pt idx="0">
                  <c:v>sim_hex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'tri%'!$A$2:$A$7</c:f>
              <c:numCache>
                <c:formatCode>General</c:formatCode>
                <c:ptCount val="6"/>
                <c:pt idx="0">
                  <c:v>0.1</c:v>
                </c:pt>
                <c:pt idx="1">
                  <c:v>0.3</c:v>
                </c:pt>
                <c:pt idx="2">
                  <c:v>1</c:v>
                </c:pt>
                <c:pt idx="3">
                  <c:v>3</c:v>
                </c:pt>
                <c:pt idx="4">
                  <c:v>5</c:v>
                </c:pt>
              </c:numCache>
            </c:numRef>
          </c:xVal>
          <c:yVal>
            <c:numRef>
              <c:f>'tri%'!$K$2:$K$7</c:f>
              <c:numCache>
                <c:formatCode>General</c:formatCode>
                <c:ptCount val="6"/>
                <c:pt idx="0">
                  <c:v>1.1999999999999999E-3</c:v>
                </c:pt>
                <c:pt idx="1">
                  <c:v>1.24E-2</c:v>
                </c:pt>
                <c:pt idx="2">
                  <c:v>4.8099999999999997E-2</c:v>
                </c:pt>
                <c:pt idx="3">
                  <c:v>9.3700000000000006E-2</c:v>
                </c:pt>
                <c:pt idx="4">
                  <c:v>0.11550000000000001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72E0-1C4A-988C-71AC174BF2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6297376"/>
        <c:axId val="1746270352"/>
      </c:scatterChart>
      <c:valAx>
        <c:axId val="17462973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6270352"/>
        <c:crosses val="autoZero"/>
        <c:crossBetween val="midCat"/>
      </c:valAx>
      <c:valAx>
        <c:axId val="17462703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62973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analysis!$D$3</c:f>
              <c:strCache>
                <c:ptCount val="1"/>
                <c:pt idx="0">
                  <c:v>tri/all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analysis!$A$4:$A$11</c:f>
              <c:numCache>
                <c:formatCode>General</c:formatCode>
                <c:ptCount val="8"/>
                <c:pt idx="0">
                  <c:v>0.1</c:v>
                </c:pt>
                <c:pt idx="1">
                  <c:v>0.3</c:v>
                </c:pt>
                <c:pt idx="2">
                  <c:v>0.5</c:v>
                </c:pt>
                <c:pt idx="3">
                  <c:v>1</c:v>
                </c:pt>
                <c:pt idx="4">
                  <c:v>1.5</c:v>
                </c:pt>
                <c:pt idx="5">
                  <c:v>2</c:v>
                </c:pt>
                <c:pt idx="6">
                  <c:v>3</c:v>
                </c:pt>
                <c:pt idx="7">
                  <c:v>5</c:v>
                </c:pt>
              </c:numCache>
            </c:numRef>
          </c:xVal>
          <c:yVal>
            <c:numRef>
              <c:f>analysis!$D$4:$D$11</c:f>
              <c:numCache>
                <c:formatCode>General</c:formatCode>
                <c:ptCount val="8"/>
                <c:pt idx="0">
                  <c:v>0.11605415860735009</c:v>
                </c:pt>
                <c:pt idx="1">
                  <c:v>0.33014354066985646</c:v>
                </c:pt>
                <c:pt idx="2">
                  <c:v>0.27500000000000002</c:v>
                </c:pt>
                <c:pt idx="3">
                  <c:v>0.58016304347826086</c:v>
                </c:pt>
                <c:pt idx="4">
                  <c:v>0.63712536255236862</c:v>
                </c:pt>
                <c:pt idx="5">
                  <c:v>0.67254845241538908</c:v>
                </c:pt>
                <c:pt idx="6">
                  <c:v>0.61116152450090744</c:v>
                </c:pt>
                <c:pt idx="7">
                  <c:v>0.60532150776053217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F6A-8E49-87AE-5184F9E348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9946720"/>
        <c:axId val="60655824"/>
      </c:scatterChart>
      <c:valAx>
        <c:axId val="899467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Density (nM)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655824"/>
        <c:crosses val="autoZero"/>
        <c:crossBetween val="midCat"/>
      </c:valAx>
      <c:valAx>
        <c:axId val="606558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9467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analysis!$K$1:$K$2</c:f>
              <c:strCache>
                <c:ptCount val="2"/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analysis!$H$4:$H$7</c:f>
              <c:numCache>
                <c:formatCode>General</c:formatCode>
                <c:ptCount val="4"/>
                <c:pt idx="0">
                  <c:v>0</c:v>
                </c:pt>
                <c:pt idx="1">
                  <c:v>7</c:v>
                </c:pt>
                <c:pt idx="2">
                  <c:v>20</c:v>
                </c:pt>
                <c:pt idx="3">
                  <c:v>30</c:v>
                </c:pt>
              </c:numCache>
            </c:numRef>
          </c:xVal>
          <c:yVal>
            <c:numRef>
              <c:f>analysis!$K$4:$K$7</c:f>
              <c:numCache>
                <c:formatCode>General</c:formatCode>
                <c:ptCount val="4"/>
                <c:pt idx="0">
                  <c:v>0.11605415860735009</c:v>
                </c:pt>
                <c:pt idx="1">
                  <c:v>0.16881775942178626</c:v>
                </c:pt>
                <c:pt idx="2">
                  <c:v>0.36467236467236469</c:v>
                </c:pt>
                <c:pt idx="3">
                  <c:v>0.45556805399325084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209-7749-A7FB-D7592BFC02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54984095"/>
        <c:axId val="854985807"/>
      </c:scatterChart>
      <c:valAx>
        <c:axId val="8549840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Time(days)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4985807"/>
        <c:crosses val="autoZero"/>
        <c:crossBetween val="midCat"/>
      </c:valAx>
      <c:valAx>
        <c:axId val="8549858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498409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1.5nM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'ABC_T seed'!$G$1</c:f>
              <c:strCache>
                <c:ptCount val="1"/>
                <c:pt idx="0">
                  <c:v>Experiment</c:v>
                </c:pt>
              </c:strCache>
            </c:strRef>
          </c:tx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'ABC_T seed'!$A$2:$A$15</c:f>
              <c:strCache>
                <c:ptCount val="14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</c:strCache>
            </c:strRef>
          </c:cat>
          <c:val>
            <c:numRef>
              <c:f>'ABC_T seed'!$G$2:$G$15</c:f>
              <c:numCache>
                <c:formatCode>General</c:formatCode>
                <c:ptCount val="14"/>
                <c:pt idx="0">
                  <c:v>326</c:v>
                </c:pt>
                <c:pt idx="1">
                  <c:v>184</c:v>
                </c:pt>
                <c:pt idx="2">
                  <c:v>1977</c:v>
                </c:pt>
                <c:pt idx="3">
                  <c:v>30</c:v>
                </c:pt>
                <c:pt idx="4">
                  <c:v>28</c:v>
                </c:pt>
                <c:pt idx="5">
                  <c:v>10</c:v>
                </c:pt>
                <c:pt idx="6">
                  <c:v>438</c:v>
                </c:pt>
                <c:pt idx="7">
                  <c:v>42</c:v>
                </c:pt>
                <c:pt idx="8">
                  <c:v>14</c:v>
                </c:pt>
                <c:pt idx="9">
                  <c:v>8</c:v>
                </c:pt>
                <c:pt idx="10">
                  <c:v>36</c:v>
                </c:pt>
                <c:pt idx="11">
                  <c:v>0</c:v>
                </c:pt>
                <c:pt idx="12">
                  <c:v>10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A7C-1543-88B1-537F5C357BE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125301311"/>
        <c:axId val="2125320047"/>
      </c:barChart>
      <c:catAx>
        <c:axId val="21253013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5320047"/>
        <c:crosses val="autoZero"/>
        <c:auto val="1"/>
        <c:lblAlgn val="ctr"/>
        <c:lblOffset val="100"/>
        <c:noMultiLvlLbl val="0"/>
      </c:catAx>
      <c:valAx>
        <c:axId val="21253200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53013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'ABC_T seed'!$R$1</c:f>
              <c:strCache>
                <c:ptCount val="1"/>
                <c:pt idx="0">
                  <c:v>ABC_T_2_14dph(intensity)</c:v>
                </c:pt>
              </c:strCache>
            </c:strRef>
          </c:tx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'ABC_T seed'!$A$2:$A$15</c:f>
              <c:strCache>
                <c:ptCount val="14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</c:strCache>
            </c:strRef>
          </c:cat>
          <c:val>
            <c:numRef>
              <c:f>'ABC_T seed'!$R$2:$R$15</c:f>
              <c:numCache>
                <c:formatCode>General</c:formatCode>
                <c:ptCount val="14"/>
                <c:pt idx="0">
                  <c:v>83</c:v>
                </c:pt>
                <c:pt idx="1">
                  <c:v>82</c:v>
                </c:pt>
                <c:pt idx="2">
                  <c:v>300</c:v>
                </c:pt>
                <c:pt idx="3">
                  <c:v>9</c:v>
                </c:pt>
                <c:pt idx="4">
                  <c:v>4</c:v>
                </c:pt>
                <c:pt idx="5">
                  <c:v>10</c:v>
                </c:pt>
                <c:pt idx="6">
                  <c:v>16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9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01-1C4B-B07D-8147C4F1B13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141458672"/>
        <c:axId val="2141460400"/>
      </c:barChart>
      <c:catAx>
        <c:axId val="2141458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1460400"/>
        <c:crosses val="autoZero"/>
        <c:auto val="1"/>
        <c:lblAlgn val="ctr"/>
        <c:lblOffset val="100"/>
        <c:noMultiLvlLbl val="0"/>
      </c:catAx>
      <c:valAx>
        <c:axId val="21414604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14586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ABC_T_0.5_1dph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'ABC_T seed'!$V$1</c:f>
              <c:strCache>
                <c:ptCount val="1"/>
                <c:pt idx="0">
                  <c:v>ABC_T_0.5_1dph(intensity)</c:v>
                </c:pt>
              </c:strCache>
            </c:strRef>
          </c:tx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'ABC_T seed'!$A$2:$A$15</c:f>
              <c:strCache>
                <c:ptCount val="14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</c:strCache>
            </c:strRef>
          </c:cat>
          <c:val>
            <c:numRef>
              <c:f>'ABC_T seed'!$V$2:$V$15</c:f>
              <c:numCache>
                <c:formatCode>General</c:formatCode>
                <c:ptCount val="14"/>
                <c:pt idx="0">
                  <c:v>84</c:v>
                </c:pt>
                <c:pt idx="1">
                  <c:v>60</c:v>
                </c:pt>
                <c:pt idx="2">
                  <c:v>66</c:v>
                </c:pt>
                <c:pt idx="3">
                  <c:v>15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AEE-974F-A733-DE380541188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582382688"/>
        <c:axId val="529483328"/>
      </c:barChart>
      <c:catAx>
        <c:axId val="15823826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9483328"/>
        <c:crosses val="autoZero"/>
        <c:auto val="1"/>
        <c:lblAlgn val="ctr"/>
        <c:lblOffset val="100"/>
        <c:noMultiLvlLbl val="0"/>
      </c:catAx>
      <c:valAx>
        <c:axId val="5294833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23826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1.5nM 1dph, 53°C-25°C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7814276834424521E-2"/>
          <c:y val="0.11539801715049203"/>
          <c:w val="0.87796110757040691"/>
          <c:h val="0.7299353290863064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'ABC_T seed'!$C$1</c:f>
              <c:strCache>
                <c:ptCount val="1"/>
                <c:pt idx="0">
                  <c:v>Experiment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'ABC_T seed'!$A$2:$A$15</c:f>
              <c:strCache>
                <c:ptCount val="14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</c:strCache>
            </c:strRef>
          </c:cat>
          <c:val>
            <c:numRef>
              <c:f>'ABC_T seed'!$G$2:$G$15</c:f>
              <c:numCache>
                <c:formatCode>General</c:formatCode>
                <c:ptCount val="14"/>
                <c:pt idx="0">
                  <c:v>326</c:v>
                </c:pt>
                <c:pt idx="1">
                  <c:v>184</c:v>
                </c:pt>
                <c:pt idx="2">
                  <c:v>1977</c:v>
                </c:pt>
                <c:pt idx="3">
                  <c:v>30</c:v>
                </c:pt>
                <c:pt idx="4">
                  <c:v>28</c:v>
                </c:pt>
                <c:pt idx="5">
                  <c:v>10</c:v>
                </c:pt>
                <c:pt idx="6">
                  <c:v>438</c:v>
                </c:pt>
                <c:pt idx="7">
                  <c:v>42</c:v>
                </c:pt>
                <c:pt idx="8">
                  <c:v>14</c:v>
                </c:pt>
                <c:pt idx="9">
                  <c:v>8</c:v>
                </c:pt>
                <c:pt idx="10">
                  <c:v>36</c:v>
                </c:pt>
                <c:pt idx="11">
                  <c:v>0</c:v>
                </c:pt>
                <c:pt idx="12">
                  <c:v>10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299-A342-9C8D-A6EBA72F0C74}"/>
            </c:ext>
          </c:extLst>
        </c:ser>
        <c:ser>
          <c:idx val="1"/>
          <c:order val="1"/>
          <c:tx>
            <c:strRef>
              <c:f>'ABC_T seed'!$E$1</c:f>
              <c:strCache>
                <c:ptCount val="1"/>
                <c:pt idx="0">
                  <c:v>Theory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'ABC_T seed'!$A$2:$A$15</c:f>
              <c:strCache>
                <c:ptCount val="14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</c:strCache>
            </c:strRef>
          </c:cat>
          <c:val>
            <c:numRef>
              <c:f>'ABC_T seed'!$I$2:$I$15</c:f>
              <c:numCache>
                <c:formatCode>General</c:formatCode>
                <c:ptCount val="14"/>
                <c:pt idx="0">
                  <c:v>0</c:v>
                </c:pt>
                <c:pt idx="1">
                  <c:v>0.10040119851708904</c:v>
                </c:pt>
                <c:pt idx="2">
                  <c:v>1977</c:v>
                </c:pt>
                <c:pt idx="3">
                  <c:v>0</c:v>
                </c:pt>
                <c:pt idx="4">
                  <c:v>20.281042100451984</c:v>
                </c:pt>
                <c:pt idx="5">
                  <c:v>9.7389162561576352</c:v>
                </c:pt>
                <c:pt idx="6">
                  <c:v>476.70489055913868</c:v>
                </c:pt>
                <c:pt idx="7">
                  <c:v>0</c:v>
                </c:pt>
                <c:pt idx="8">
                  <c:v>9.839317454674724</c:v>
                </c:pt>
                <c:pt idx="9">
                  <c:v>30.421563150677976</c:v>
                </c:pt>
                <c:pt idx="10">
                  <c:v>92.369102635721887</c:v>
                </c:pt>
                <c:pt idx="11">
                  <c:v>0</c:v>
                </c:pt>
                <c:pt idx="12">
                  <c:v>9.7389162561576352</c:v>
                </c:pt>
                <c:pt idx="13">
                  <c:v>4.7188563303031836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299-A342-9C8D-A6EBA72F0C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3"/>
        <c:axId val="991944575"/>
        <c:axId val="1040528224"/>
      </c:barChart>
      <c:catAx>
        <c:axId val="99194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040528224"/>
        <c:crosses val="autoZero"/>
        <c:auto val="1"/>
        <c:lblAlgn val="ctr"/>
        <c:lblOffset val="100"/>
        <c:noMultiLvlLbl val="0"/>
      </c:catAx>
      <c:valAx>
        <c:axId val="1040528224"/>
        <c:scaling>
          <c:orientation val="minMax"/>
          <c:max val="2100"/>
          <c:min val="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99194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29498083578844997"/>
          <c:y val="0.93652892838028357"/>
          <c:w val="0.4160924554026868"/>
          <c:h val="6.347107161971633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'ABC_T seed'!$C$1</c:f>
              <c:strCache>
                <c:ptCount val="1"/>
                <c:pt idx="0">
                  <c:v>Experiment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'ABC_T seed'!$A$2:$A$15</c:f>
              <c:strCache>
                <c:ptCount val="14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</c:strCache>
            </c:strRef>
          </c:cat>
          <c:val>
            <c:numRef>
              <c:f>'ABC_T seed'!$R$2:$R$10</c:f>
              <c:numCache>
                <c:formatCode>General</c:formatCode>
                <c:ptCount val="9"/>
                <c:pt idx="0">
                  <c:v>83</c:v>
                </c:pt>
                <c:pt idx="1">
                  <c:v>82</c:v>
                </c:pt>
                <c:pt idx="2">
                  <c:v>300</c:v>
                </c:pt>
                <c:pt idx="3">
                  <c:v>9</c:v>
                </c:pt>
                <c:pt idx="4">
                  <c:v>4</c:v>
                </c:pt>
                <c:pt idx="5">
                  <c:v>10</c:v>
                </c:pt>
                <c:pt idx="6">
                  <c:v>16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C0-CB41-9545-771ED3EC9218}"/>
            </c:ext>
          </c:extLst>
        </c:ser>
        <c:ser>
          <c:idx val="1"/>
          <c:order val="1"/>
          <c:tx>
            <c:strRef>
              <c:f>'ABC_T seed'!$E$1</c:f>
              <c:strCache>
                <c:ptCount val="1"/>
                <c:pt idx="0">
                  <c:v>Theory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'ABC_T seed'!$A$2:$A$15</c:f>
              <c:strCache>
                <c:ptCount val="14"/>
                <c:pt idx="0">
                  <c:v>1mers</c:v>
                </c:pt>
                <c:pt idx="1">
                  <c:v>2mers</c:v>
                </c:pt>
                <c:pt idx="2">
                  <c:v>3Loop</c:v>
                </c:pt>
                <c:pt idx="3">
                  <c:v>3mers</c:v>
                </c:pt>
                <c:pt idx="4">
                  <c:v>4mers</c:v>
                </c:pt>
                <c:pt idx="5">
                  <c:v>5mers</c:v>
                </c:pt>
                <c:pt idx="6">
                  <c:v>6Loop</c:v>
                </c:pt>
                <c:pt idx="7">
                  <c:v>6mers</c:v>
                </c:pt>
                <c:pt idx="8">
                  <c:v>7mers</c:v>
                </c:pt>
                <c:pt idx="9">
                  <c:v>8mers</c:v>
                </c:pt>
                <c:pt idx="10">
                  <c:v>9Loop</c:v>
                </c:pt>
                <c:pt idx="11">
                  <c:v>9mers</c:v>
                </c:pt>
                <c:pt idx="12">
                  <c:v>10mers</c:v>
                </c:pt>
                <c:pt idx="13">
                  <c:v>11mers</c:v>
                </c:pt>
              </c:strCache>
            </c:strRef>
          </c:cat>
          <c:val>
            <c:numRef>
              <c:f>'ABC_T seed'!$T$2:$T$15</c:f>
              <c:numCache>
                <c:formatCode>0.00E+00</c:formatCode>
                <c:ptCount val="14"/>
                <c:pt idx="0">
                  <c:v>41.000502512562811</c:v>
                </c:pt>
                <c:pt idx="1">
                  <c:v>107.37286432160803</c:v>
                </c:pt>
                <c:pt idx="2">
                  <c:v>300.36180904522615</c:v>
                </c:pt>
                <c:pt idx="3">
                  <c:v>0.83238693467336689</c:v>
                </c:pt>
                <c:pt idx="4">
                  <c:v>50.858291457286434</c:v>
                </c:pt>
                <c:pt idx="5">
                  <c:v>15.247236180904522</c:v>
                </c:pt>
                <c:pt idx="6">
                  <c:v>24.422110552763819</c:v>
                </c:pt>
                <c:pt idx="7">
                  <c:v>0.32871859296482414</c:v>
                </c:pt>
                <c:pt idx="8">
                  <c:v>2.2326633165829146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3C0-CB41-9545-771ED3EC92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91944575"/>
        <c:axId val="1040528224"/>
      </c:barChart>
      <c:catAx>
        <c:axId val="99194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528224"/>
        <c:crosses val="autoZero"/>
        <c:auto val="1"/>
        <c:lblAlgn val="ctr"/>
        <c:lblOffset val="100"/>
        <c:noMultiLvlLbl val="0"/>
      </c:catAx>
      <c:valAx>
        <c:axId val="1040528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9194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ysClr val="windowText" lastClr="000000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1.5nM 1dph, 53°C-25°C</a:t>
            </a:r>
          </a:p>
        </c:rich>
      </c:tx>
      <c:layout>
        <c:manualLayout>
          <c:xMode val="edge"/>
          <c:yMode val="edge"/>
          <c:x val="0.29859346672613396"/>
          <c:y val="5.368549953100276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'ABC_T seed'!$G$1</c:f>
              <c:strCache>
                <c:ptCount val="1"/>
                <c:pt idx="0">
                  <c:v>Experiment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'ABC_T seed'!$G$2:$G$15</c:f>
              <c:numCache>
                <c:formatCode>General</c:formatCode>
                <c:ptCount val="14"/>
                <c:pt idx="0">
                  <c:v>326</c:v>
                </c:pt>
                <c:pt idx="1">
                  <c:v>184</c:v>
                </c:pt>
                <c:pt idx="2">
                  <c:v>1977</c:v>
                </c:pt>
                <c:pt idx="3">
                  <c:v>30</c:v>
                </c:pt>
                <c:pt idx="4">
                  <c:v>28</c:v>
                </c:pt>
                <c:pt idx="5">
                  <c:v>10</c:v>
                </c:pt>
                <c:pt idx="6">
                  <c:v>438</c:v>
                </c:pt>
                <c:pt idx="7">
                  <c:v>42</c:v>
                </c:pt>
                <c:pt idx="8">
                  <c:v>14</c:v>
                </c:pt>
                <c:pt idx="9">
                  <c:v>8</c:v>
                </c:pt>
                <c:pt idx="10">
                  <c:v>36</c:v>
                </c:pt>
                <c:pt idx="11">
                  <c:v>0</c:v>
                </c:pt>
                <c:pt idx="12">
                  <c:v>10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28C-9C43-9264-4AAED1594827}"/>
            </c:ext>
          </c:extLst>
        </c:ser>
        <c:ser>
          <c:idx val="1"/>
          <c:order val="1"/>
          <c:tx>
            <c:strRef>
              <c:f>'ABC_T seed'!$I$1</c:f>
              <c:strCache>
                <c:ptCount val="1"/>
                <c:pt idx="0">
                  <c:v>Thoery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'ABC_T seed'!$I$2:$I$15</c:f>
              <c:numCache>
                <c:formatCode>General</c:formatCode>
                <c:ptCount val="14"/>
                <c:pt idx="0">
                  <c:v>0</c:v>
                </c:pt>
                <c:pt idx="1">
                  <c:v>0.10040119851708904</c:v>
                </c:pt>
                <c:pt idx="2">
                  <c:v>1977</c:v>
                </c:pt>
                <c:pt idx="3">
                  <c:v>0</c:v>
                </c:pt>
                <c:pt idx="4">
                  <c:v>20.281042100451984</c:v>
                </c:pt>
                <c:pt idx="5">
                  <c:v>9.7389162561576352</c:v>
                </c:pt>
                <c:pt idx="6">
                  <c:v>476.70489055913868</c:v>
                </c:pt>
                <c:pt idx="7">
                  <c:v>0</c:v>
                </c:pt>
                <c:pt idx="8">
                  <c:v>9.839317454674724</c:v>
                </c:pt>
                <c:pt idx="9">
                  <c:v>30.421563150677976</c:v>
                </c:pt>
                <c:pt idx="10">
                  <c:v>92.369102635721887</c:v>
                </c:pt>
                <c:pt idx="11">
                  <c:v>0</c:v>
                </c:pt>
                <c:pt idx="12">
                  <c:v>9.7389162561576352</c:v>
                </c:pt>
                <c:pt idx="13">
                  <c:v>4.7188563303031836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28C-9C43-9264-4AAED15948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1"/>
        <c:axId val="197251744"/>
        <c:axId val="197258464"/>
      </c:barChart>
      <c:catAx>
        <c:axId val="1972517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258464"/>
        <c:crosses val="autoZero"/>
        <c:auto val="1"/>
        <c:lblAlgn val="ctr"/>
        <c:lblOffset val="100"/>
        <c:noMultiLvlLbl val="0"/>
      </c:catAx>
      <c:valAx>
        <c:axId val="1972584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2517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2723593397071377"/>
          <c:y val="0.92406293996301414"/>
          <c:w val="0.35369359919877735"/>
          <c:h val="6.180929700251139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13" Type="http://schemas.openxmlformats.org/officeDocument/2006/relationships/image" Target="../media/image12.png"/><Relationship Id="rId3" Type="http://schemas.openxmlformats.org/officeDocument/2006/relationships/chart" Target="../charts/chart10.xml"/><Relationship Id="rId7" Type="http://schemas.openxmlformats.org/officeDocument/2006/relationships/image" Target="../media/image6.png"/><Relationship Id="rId12" Type="http://schemas.openxmlformats.org/officeDocument/2006/relationships/image" Target="../media/image11.ti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11" Type="http://schemas.openxmlformats.org/officeDocument/2006/relationships/image" Target="../media/image10.tiff"/><Relationship Id="rId5" Type="http://schemas.openxmlformats.org/officeDocument/2006/relationships/image" Target="../media/image4.png"/><Relationship Id="rId10" Type="http://schemas.openxmlformats.org/officeDocument/2006/relationships/image" Target="../media/image9.tiff"/><Relationship Id="rId4" Type="http://schemas.openxmlformats.org/officeDocument/2006/relationships/image" Target="../media/image3.png"/><Relationship Id="rId9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6" Type="http://schemas.openxmlformats.org/officeDocument/2006/relationships/chart" Target="../charts/chart16.xml"/><Relationship Id="rId5" Type="http://schemas.openxmlformats.org/officeDocument/2006/relationships/chart" Target="../charts/chart15.xml"/><Relationship Id="rId4" Type="http://schemas.openxmlformats.org/officeDocument/2006/relationships/chart" Target="../charts/chart14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4.xml"/><Relationship Id="rId13" Type="http://schemas.openxmlformats.org/officeDocument/2006/relationships/chart" Target="../charts/chart29.xml"/><Relationship Id="rId3" Type="http://schemas.openxmlformats.org/officeDocument/2006/relationships/chart" Target="../charts/chart19.xml"/><Relationship Id="rId7" Type="http://schemas.openxmlformats.org/officeDocument/2006/relationships/chart" Target="../charts/chart23.xml"/><Relationship Id="rId12" Type="http://schemas.openxmlformats.org/officeDocument/2006/relationships/chart" Target="../charts/chart28.xml"/><Relationship Id="rId2" Type="http://schemas.openxmlformats.org/officeDocument/2006/relationships/chart" Target="../charts/chart18.xml"/><Relationship Id="rId1" Type="http://schemas.openxmlformats.org/officeDocument/2006/relationships/chart" Target="../charts/chart17.xml"/><Relationship Id="rId6" Type="http://schemas.openxmlformats.org/officeDocument/2006/relationships/chart" Target="../charts/chart22.xml"/><Relationship Id="rId11" Type="http://schemas.openxmlformats.org/officeDocument/2006/relationships/chart" Target="../charts/chart27.xml"/><Relationship Id="rId5" Type="http://schemas.openxmlformats.org/officeDocument/2006/relationships/chart" Target="../charts/chart21.xml"/><Relationship Id="rId10" Type="http://schemas.openxmlformats.org/officeDocument/2006/relationships/chart" Target="../charts/chart26.xml"/><Relationship Id="rId4" Type="http://schemas.openxmlformats.org/officeDocument/2006/relationships/chart" Target="../charts/chart20.xml"/><Relationship Id="rId9" Type="http://schemas.openxmlformats.org/officeDocument/2006/relationships/chart" Target="../charts/chart25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0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2.xml"/><Relationship Id="rId1" Type="http://schemas.openxmlformats.org/officeDocument/2006/relationships/chart" Target="../charts/chart3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856017</xdr:colOff>
      <xdr:row>22</xdr:row>
      <xdr:rowOff>38099</xdr:rowOff>
    </xdr:from>
    <xdr:to>
      <xdr:col>3</xdr:col>
      <xdr:colOff>1104900</xdr:colOff>
      <xdr:row>37</xdr:row>
      <xdr:rowOff>66346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7E24C29F-1567-55D3-3D24-A0C6445B45E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381000</xdr:colOff>
      <xdr:row>17</xdr:row>
      <xdr:rowOff>13656</xdr:rowOff>
    </xdr:from>
    <xdr:to>
      <xdr:col>13</xdr:col>
      <xdr:colOff>314086</xdr:colOff>
      <xdr:row>34</xdr:row>
      <xdr:rowOff>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2261540-D8BF-8F90-2D2F-8E48CC5B406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672994</xdr:colOff>
      <xdr:row>17</xdr:row>
      <xdr:rowOff>156641</xdr:rowOff>
    </xdr:from>
    <xdr:to>
      <xdr:col>16</xdr:col>
      <xdr:colOff>13655</xdr:colOff>
      <xdr:row>33</xdr:row>
      <xdr:rowOff>54624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96343D03-5E61-14FD-7035-12E2E7FDEB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1206053</xdr:colOff>
      <xdr:row>22</xdr:row>
      <xdr:rowOff>43158</xdr:rowOff>
    </xdr:from>
    <xdr:to>
      <xdr:col>6</xdr:col>
      <xdr:colOff>520700</xdr:colOff>
      <xdr:row>37</xdr:row>
      <xdr:rowOff>114300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0E1582D-DE1A-F3C3-F8C9-05DDE2046C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16</xdr:col>
      <xdr:colOff>1402315</xdr:colOff>
      <xdr:row>17</xdr:row>
      <xdr:rowOff>81652</xdr:rowOff>
    </xdr:from>
    <xdr:to>
      <xdr:col>19</xdr:col>
      <xdr:colOff>0</xdr:colOff>
      <xdr:row>33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3DC28B0-9124-C565-1411-AFFE4115F65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20</xdr:col>
      <xdr:colOff>1137683</xdr:colOff>
      <xdr:row>17</xdr:row>
      <xdr:rowOff>84587</xdr:rowOff>
    </xdr:from>
    <xdr:to>
      <xdr:col>23</xdr:col>
      <xdr:colOff>635000</xdr:colOff>
      <xdr:row>33</xdr:row>
      <xdr:rowOff>139700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DC4A7D1-1AD3-07D1-59D1-364AD3A6A8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9</xdr:col>
      <xdr:colOff>405797</xdr:colOff>
      <xdr:row>41</xdr:row>
      <xdr:rowOff>0</xdr:rowOff>
    </xdr:from>
    <xdr:to>
      <xdr:col>11</xdr:col>
      <xdr:colOff>609600</xdr:colOff>
      <xdr:row>56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B09AF2E-A4F9-5B3F-0F9F-629E1E1F3DE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16</xdr:col>
      <xdr:colOff>1574800</xdr:colOff>
      <xdr:row>37</xdr:row>
      <xdr:rowOff>190500</xdr:rowOff>
    </xdr:from>
    <xdr:to>
      <xdr:col>18</xdr:col>
      <xdr:colOff>1282700</xdr:colOff>
      <xdr:row>57</xdr:row>
      <xdr:rowOff>76200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62B0EE69-87A4-C543-A275-9AE46049AA3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5</xdr:col>
      <xdr:colOff>191603</xdr:colOff>
      <xdr:row>43</xdr:row>
      <xdr:rowOff>88900</xdr:rowOff>
    </xdr:from>
    <xdr:to>
      <xdr:col>6</xdr:col>
      <xdr:colOff>711200</xdr:colOff>
      <xdr:row>56</xdr:row>
      <xdr:rowOff>144318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58DB391A-1A0D-C10F-5086-93596DF6F28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457200</xdr:colOff>
      <xdr:row>3</xdr:row>
      <xdr:rowOff>50190</xdr:rowOff>
    </xdr:from>
    <xdr:to>
      <xdr:col>7</xdr:col>
      <xdr:colOff>533400</xdr:colOff>
      <xdr:row>27</xdr:row>
      <xdr:rowOff>1426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DE089B2-46F7-86F5-6EFE-2FBDF2B18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8200" y="659790"/>
          <a:ext cx="7632700" cy="4823866"/>
        </a:xfrm>
        <a:prstGeom prst="rect">
          <a:avLst/>
        </a:prstGeom>
      </xdr:spPr>
    </xdr:pic>
    <xdr:clientData/>
  </xdr:twoCellAnchor>
  <xdr:twoCellAnchor editAs="oneCell">
    <xdr:from>
      <xdr:col>10</xdr:col>
      <xdr:colOff>732497</xdr:colOff>
      <xdr:row>2</xdr:row>
      <xdr:rowOff>89658</xdr:rowOff>
    </xdr:from>
    <xdr:to>
      <xdr:col>16</xdr:col>
      <xdr:colOff>131126</xdr:colOff>
      <xdr:row>22</xdr:row>
      <xdr:rowOff>102514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B55CA2D-8CC6-3A94-E68F-42D536E7A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95032" y="501066"/>
          <a:ext cx="4992733" cy="4126941"/>
        </a:xfrm>
        <a:prstGeom prst="rect">
          <a:avLst/>
        </a:prstGeom>
      </xdr:spPr>
    </xdr:pic>
    <xdr:clientData/>
  </xdr:twoCellAnchor>
  <xdr:twoCellAnchor>
    <xdr:from>
      <xdr:col>16</xdr:col>
      <xdr:colOff>681936</xdr:colOff>
      <xdr:row>8</xdr:row>
      <xdr:rowOff>11487</xdr:rowOff>
    </xdr:from>
    <xdr:to>
      <xdr:col>20</xdr:col>
      <xdr:colOff>742208</xdr:colOff>
      <xdr:row>21</xdr:row>
      <xdr:rowOff>164935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BE367CF-3EA8-C002-DA49-682B3F60BA1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32</xdr:col>
      <xdr:colOff>589280</xdr:colOff>
      <xdr:row>1</xdr:row>
      <xdr:rowOff>111002</xdr:rowOff>
    </xdr:from>
    <xdr:to>
      <xdr:col>36</xdr:col>
      <xdr:colOff>254000</xdr:colOff>
      <xdr:row>20</xdr:row>
      <xdr:rowOff>132080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8CAF33-8FAB-9E94-EC0E-AE4439655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038800" y="314202"/>
          <a:ext cx="2956560" cy="3881878"/>
        </a:xfrm>
        <a:prstGeom prst="rect">
          <a:avLst/>
        </a:prstGeom>
      </xdr:spPr>
    </xdr:pic>
    <xdr:clientData/>
  </xdr:twoCellAnchor>
  <xdr:twoCellAnchor editAs="oneCell">
    <xdr:from>
      <xdr:col>43</xdr:col>
      <xdr:colOff>464634</xdr:colOff>
      <xdr:row>0</xdr:row>
      <xdr:rowOff>109654</xdr:rowOff>
    </xdr:from>
    <xdr:to>
      <xdr:col>54</xdr:col>
      <xdr:colOff>670560</xdr:colOff>
      <xdr:row>15</xdr:row>
      <xdr:rowOff>190190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3ABBD69-0789-767A-4C7D-AD658FA85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966714" y="109654"/>
          <a:ext cx="9258486" cy="3128536"/>
        </a:xfrm>
        <a:prstGeom prst="rect">
          <a:avLst/>
        </a:prstGeom>
      </xdr:spPr>
    </xdr:pic>
    <xdr:clientData/>
  </xdr:twoCellAnchor>
  <xdr:twoCellAnchor editAs="oneCell">
    <xdr:from>
      <xdr:col>44</xdr:col>
      <xdr:colOff>426720</xdr:colOff>
      <xdr:row>29</xdr:row>
      <xdr:rowOff>159720</xdr:rowOff>
    </xdr:from>
    <xdr:to>
      <xdr:col>53</xdr:col>
      <xdr:colOff>792480</xdr:colOff>
      <xdr:row>47</xdr:row>
      <xdr:rowOff>187093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91C930-35D5-A626-77E6-A86B48FA6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602419" y="6100043"/>
          <a:ext cx="7739953" cy="3714469"/>
        </a:xfrm>
        <a:prstGeom prst="rect">
          <a:avLst/>
        </a:prstGeom>
      </xdr:spPr>
    </xdr:pic>
    <xdr:clientData/>
  </xdr:twoCellAnchor>
  <xdr:twoCellAnchor editAs="oneCell">
    <xdr:from>
      <xdr:col>62</xdr:col>
      <xdr:colOff>88900</xdr:colOff>
      <xdr:row>3</xdr:row>
      <xdr:rowOff>88900</xdr:rowOff>
    </xdr:from>
    <xdr:to>
      <xdr:col>74</xdr:col>
      <xdr:colOff>660400</xdr:colOff>
      <xdr:row>26</xdr:row>
      <xdr:rowOff>118769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E1D9B7D-F836-ECD4-936B-A8EAF5206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359300" y="698500"/>
          <a:ext cx="10477500" cy="4703469"/>
        </a:xfrm>
        <a:prstGeom prst="rect">
          <a:avLst/>
        </a:prstGeom>
      </xdr:spPr>
    </xdr:pic>
    <xdr:clientData/>
  </xdr:twoCellAnchor>
  <xdr:twoCellAnchor editAs="oneCell">
    <xdr:from>
      <xdr:col>80</xdr:col>
      <xdr:colOff>215900</xdr:colOff>
      <xdr:row>0</xdr:row>
      <xdr:rowOff>24424</xdr:rowOff>
    </xdr:from>
    <xdr:to>
      <xdr:col>89</xdr:col>
      <xdr:colOff>292757</xdr:colOff>
      <xdr:row>23</xdr:row>
      <xdr:rowOff>85480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33A2B3-8C61-135B-AF36-FD5EA40F01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1775" t="27688" r="20250" b="7297"/>
        <a:stretch/>
      </xdr:blipFill>
      <xdr:spPr>
        <a:xfrm>
          <a:off x="71128304" y="24424"/>
          <a:ext cx="7550318" cy="4835768"/>
        </a:xfrm>
        <a:prstGeom prst="rect">
          <a:avLst/>
        </a:prstGeom>
      </xdr:spPr>
    </xdr:pic>
    <xdr:clientData/>
  </xdr:twoCellAnchor>
  <xdr:twoCellAnchor editAs="oneCell">
    <xdr:from>
      <xdr:col>44</xdr:col>
      <xdr:colOff>313765</xdr:colOff>
      <xdr:row>50</xdr:row>
      <xdr:rowOff>74705</xdr:rowOff>
    </xdr:from>
    <xdr:to>
      <xdr:col>53</xdr:col>
      <xdr:colOff>631817</xdr:colOff>
      <xdr:row>66</xdr:row>
      <xdr:rowOff>89647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5675D8E-ECD0-89EE-035A-221068CAC7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891" b="28239"/>
        <a:stretch/>
      </xdr:blipFill>
      <xdr:spPr>
        <a:xfrm>
          <a:off x="40580236" y="10533529"/>
          <a:ext cx="7713934" cy="3361765"/>
        </a:xfrm>
        <a:prstGeom prst="rect">
          <a:avLst/>
        </a:prstGeom>
      </xdr:spPr>
    </xdr:pic>
    <xdr:clientData/>
  </xdr:twoCellAnchor>
  <xdr:twoCellAnchor editAs="oneCell">
    <xdr:from>
      <xdr:col>61</xdr:col>
      <xdr:colOff>380817</xdr:colOff>
      <xdr:row>44</xdr:row>
      <xdr:rowOff>36812</xdr:rowOff>
    </xdr:from>
    <xdr:to>
      <xdr:col>73</xdr:col>
      <xdr:colOff>500087</xdr:colOff>
      <xdr:row>64</xdr:row>
      <xdr:rowOff>73624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95DCDF6-1375-0978-8308-2B41BCE3D6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928" r="20907"/>
        <a:stretch/>
      </xdr:blipFill>
      <xdr:spPr>
        <a:xfrm rot="16200000">
          <a:off x="57976973" y="5959062"/>
          <a:ext cx="4086087" cy="10058400"/>
        </a:xfrm>
        <a:prstGeom prst="rect">
          <a:avLst/>
        </a:prstGeom>
      </xdr:spPr>
    </xdr:pic>
    <xdr:clientData/>
  </xdr:twoCellAnchor>
  <xdr:twoCellAnchor editAs="oneCell">
    <xdr:from>
      <xdr:col>79</xdr:col>
      <xdr:colOff>18407</xdr:colOff>
      <xdr:row>36</xdr:row>
      <xdr:rowOff>120291</xdr:rowOff>
    </xdr:from>
    <xdr:to>
      <xdr:col>89</xdr:col>
      <xdr:colOff>496957</xdr:colOff>
      <xdr:row>83</xdr:row>
      <xdr:rowOff>92030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E9F7171-C3D4-AAA6-C0BB-4786FA5AB4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429" r="3870" b="13545"/>
        <a:stretch/>
      </xdr:blipFill>
      <xdr:spPr>
        <a:xfrm>
          <a:off x="69537103" y="7408987"/>
          <a:ext cx="9184492" cy="9487536"/>
        </a:xfrm>
        <a:prstGeom prst="rect">
          <a:avLst/>
        </a:prstGeom>
      </xdr:spPr>
    </xdr:pic>
    <xdr:clientData/>
  </xdr:twoCellAnchor>
  <xdr:twoCellAnchor editAs="oneCell">
    <xdr:from>
      <xdr:col>94</xdr:col>
      <xdr:colOff>583952</xdr:colOff>
      <xdr:row>0</xdr:row>
      <xdr:rowOff>9338</xdr:rowOff>
    </xdr:from>
    <xdr:to>
      <xdr:col>103</xdr:col>
      <xdr:colOff>762250</xdr:colOff>
      <xdr:row>26</xdr:row>
      <xdr:rowOff>84322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327F552-81D6-37DA-507C-CC5337F31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2368217" y="9338"/>
          <a:ext cx="7574180" cy="5416455"/>
        </a:xfrm>
        <a:prstGeom prst="rect">
          <a:avLst/>
        </a:prstGeom>
      </xdr:spPr>
    </xdr:pic>
    <xdr:clientData/>
  </xdr:twoCellAnchor>
  <xdr:twoCellAnchor editAs="oneCell">
    <xdr:from>
      <xdr:col>104</xdr:col>
      <xdr:colOff>223426</xdr:colOff>
      <xdr:row>0</xdr:row>
      <xdr:rowOff>0</xdr:rowOff>
    </xdr:from>
    <xdr:to>
      <xdr:col>107</xdr:col>
      <xdr:colOff>512976</xdr:colOff>
      <xdr:row>25</xdr:row>
      <xdr:rowOff>196107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26D8F77-89F8-3422-3C00-9CCD0606E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0358148" y="0"/>
          <a:ext cx="2758995" cy="519379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295544</xdr:colOff>
      <xdr:row>56</xdr:row>
      <xdr:rowOff>43051</xdr:rowOff>
    </xdr:from>
    <xdr:to>
      <xdr:col>4</xdr:col>
      <xdr:colOff>462796</xdr:colOff>
      <xdr:row>69</xdr:row>
      <xdr:rowOff>107627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25BA4C8-F904-FD8A-EB0F-77F186A1FF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326819</xdr:colOff>
      <xdr:row>69</xdr:row>
      <xdr:rowOff>145427</xdr:rowOff>
    </xdr:from>
    <xdr:to>
      <xdr:col>5</xdr:col>
      <xdr:colOff>93451</xdr:colOff>
      <xdr:row>83</xdr:row>
      <xdr:rowOff>30187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487CB3E-6F90-254A-B3ED-9434ACB2695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16793</xdr:colOff>
      <xdr:row>10</xdr:row>
      <xdr:rowOff>168314</xdr:rowOff>
    </xdr:from>
    <xdr:to>
      <xdr:col>19</xdr:col>
      <xdr:colOff>91807</xdr:colOff>
      <xdr:row>32</xdr:row>
      <xdr:rowOff>190502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5F9AE07-57A5-0961-E853-86A2A3EB4F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11</xdr:col>
      <xdr:colOff>100852</xdr:colOff>
      <xdr:row>33</xdr:row>
      <xdr:rowOff>167593</xdr:rowOff>
    </xdr:from>
    <xdr:to>
      <xdr:col>17</xdr:col>
      <xdr:colOff>637250</xdr:colOff>
      <xdr:row>53</xdr:row>
      <xdr:rowOff>19620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F915A583-314C-2608-4F4E-B2E2AD15C9D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263811</xdr:colOff>
      <xdr:row>55</xdr:row>
      <xdr:rowOff>61925</xdr:rowOff>
    </xdr:from>
    <xdr:to>
      <xdr:col>15</xdr:col>
      <xdr:colOff>687295</xdr:colOff>
      <xdr:row>83</xdr:row>
      <xdr:rowOff>29883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26E7E322-F3AA-9E35-FEC8-DB9DD4E970D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19</xdr:col>
      <xdr:colOff>373528</xdr:colOff>
      <xdr:row>11</xdr:row>
      <xdr:rowOff>14939</xdr:rowOff>
    </xdr:from>
    <xdr:to>
      <xdr:col>29</xdr:col>
      <xdr:colOff>717177</xdr:colOff>
      <xdr:row>43</xdr:row>
      <xdr:rowOff>119529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42C291B-D93D-C974-DEBF-1CFFFD20B1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677506</xdr:colOff>
      <xdr:row>19</xdr:row>
      <xdr:rowOff>200654</xdr:rowOff>
    </xdr:from>
    <xdr:to>
      <xdr:col>6</xdr:col>
      <xdr:colOff>422139</xdr:colOff>
      <xdr:row>33</xdr:row>
      <xdr:rowOff>105650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99E8ADF-5FCD-6452-3F99-F4BD14D3EAD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1542010</xdr:colOff>
      <xdr:row>16</xdr:row>
      <xdr:rowOff>203114</xdr:rowOff>
    </xdr:from>
    <xdr:to>
      <xdr:col>14</xdr:col>
      <xdr:colOff>694764</xdr:colOff>
      <xdr:row>30</xdr:row>
      <xdr:rowOff>68835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B350A08-6A45-BC87-D537-3420767D1E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1498968</xdr:colOff>
      <xdr:row>20</xdr:row>
      <xdr:rowOff>181849</xdr:rowOff>
    </xdr:from>
    <xdr:to>
      <xdr:col>9</xdr:col>
      <xdr:colOff>630766</xdr:colOff>
      <xdr:row>34</xdr:row>
      <xdr:rowOff>30001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77A02BF-BA9F-BF4F-055D-437891DF18A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2212915</xdr:colOff>
      <xdr:row>18</xdr:row>
      <xdr:rowOff>120051</xdr:rowOff>
    </xdr:from>
    <xdr:to>
      <xdr:col>20</xdr:col>
      <xdr:colOff>494820</xdr:colOff>
      <xdr:row>32</xdr:row>
      <xdr:rowOff>11741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2BE740D-9F38-CD74-6400-8AE705C46B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21</xdr:col>
      <xdr:colOff>1491075</xdr:colOff>
      <xdr:row>15</xdr:row>
      <xdr:rowOff>39511</xdr:rowOff>
    </xdr:from>
    <xdr:to>
      <xdr:col>25</xdr:col>
      <xdr:colOff>359433</xdr:colOff>
      <xdr:row>34</xdr:row>
      <xdr:rowOff>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8F0B5DC5-47C3-E1CA-3850-E6A539EF405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622300</xdr:colOff>
      <xdr:row>20</xdr:row>
      <xdr:rowOff>38100</xdr:rowOff>
    </xdr:from>
    <xdr:to>
      <xdr:col>2</xdr:col>
      <xdr:colOff>584200</xdr:colOff>
      <xdr:row>33</xdr:row>
      <xdr:rowOff>139700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D9E6C8B2-9C36-452D-284B-C7E45006156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</xdr:col>
      <xdr:colOff>673100</xdr:colOff>
      <xdr:row>23</xdr:row>
      <xdr:rowOff>127000</xdr:rowOff>
    </xdr:from>
    <xdr:to>
      <xdr:col>8</xdr:col>
      <xdr:colOff>76200</xdr:colOff>
      <xdr:row>37</xdr:row>
      <xdr:rowOff>25400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2E282F87-D173-2919-E32E-EDDEEF2F40D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8</xdr:col>
      <xdr:colOff>25400</xdr:colOff>
      <xdr:row>18</xdr:row>
      <xdr:rowOff>88900</xdr:rowOff>
    </xdr:from>
    <xdr:to>
      <xdr:col>11</xdr:col>
      <xdr:colOff>1333500</xdr:colOff>
      <xdr:row>31</xdr:row>
      <xdr:rowOff>190500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1BB9232C-EDF7-9AE6-71DE-207A1FFED5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15</xdr:col>
      <xdr:colOff>482600</xdr:colOff>
      <xdr:row>17</xdr:row>
      <xdr:rowOff>114300</xdr:rowOff>
    </xdr:from>
    <xdr:to>
      <xdr:col>17</xdr:col>
      <xdr:colOff>863600</xdr:colOff>
      <xdr:row>30</xdr:row>
      <xdr:rowOff>139700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D7B9B1BE-1BC1-FADE-FE48-B12FAB5BAD7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22</xdr:col>
      <xdr:colOff>990600</xdr:colOff>
      <xdr:row>17</xdr:row>
      <xdr:rowOff>50800</xdr:rowOff>
    </xdr:from>
    <xdr:to>
      <xdr:col>25</xdr:col>
      <xdr:colOff>711200</xdr:colOff>
      <xdr:row>30</xdr:row>
      <xdr:rowOff>114300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76268BF5-BD0B-8FFD-EF2A-8F6E9C6CBB0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27</xdr:col>
      <xdr:colOff>330200</xdr:colOff>
      <xdr:row>18</xdr:row>
      <xdr:rowOff>12700</xdr:rowOff>
    </xdr:from>
    <xdr:to>
      <xdr:col>28</xdr:col>
      <xdr:colOff>2082800</xdr:colOff>
      <xdr:row>31</xdr:row>
      <xdr:rowOff>152400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FBCAB7D3-CF16-C715-5FE4-1B7A390916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30</xdr:col>
      <xdr:colOff>63500</xdr:colOff>
      <xdr:row>18</xdr:row>
      <xdr:rowOff>127000</xdr:rowOff>
    </xdr:from>
    <xdr:to>
      <xdr:col>31</xdr:col>
      <xdr:colOff>2082800</xdr:colOff>
      <xdr:row>32</xdr:row>
      <xdr:rowOff>25400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330EB5F9-2211-0AD2-37BE-1F8C246A424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33</xdr:col>
      <xdr:colOff>101600</xdr:colOff>
      <xdr:row>18</xdr:row>
      <xdr:rowOff>165100</xdr:rowOff>
    </xdr:from>
    <xdr:to>
      <xdr:col>34</xdr:col>
      <xdr:colOff>1714500</xdr:colOff>
      <xdr:row>32</xdr:row>
      <xdr:rowOff>63500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9F339321-FEBB-80F0-14C4-BF5E02D9D6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509380</xdr:colOff>
      <xdr:row>7</xdr:row>
      <xdr:rowOff>41413</xdr:rowOff>
    </xdr:from>
    <xdr:to>
      <xdr:col>12</xdr:col>
      <xdr:colOff>1311413</xdr:colOff>
      <xdr:row>29</xdr:row>
      <xdr:rowOff>87796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707ACCCE-3948-A0DA-421F-61DC06A993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1259840</xdr:colOff>
      <xdr:row>12</xdr:row>
      <xdr:rowOff>20320</xdr:rowOff>
    </xdr:from>
    <xdr:to>
      <xdr:col>3</xdr:col>
      <xdr:colOff>447040</xdr:colOff>
      <xdr:row>24</xdr:row>
      <xdr:rowOff>101600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B020255-5BF5-882F-E17B-6F5385349F9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30480</xdr:colOff>
      <xdr:row>10</xdr:row>
      <xdr:rowOff>30480</xdr:rowOff>
    </xdr:from>
    <xdr:to>
      <xdr:col>11</xdr:col>
      <xdr:colOff>81280</xdr:colOff>
      <xdr:row>23</xdr:row>
      <xdr:rowOff>132080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A9A3722-C1E0-5048-8AE0-D6BD642BE98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4367E0-09A3-8D4B-9AC6-110126C9D344}">
  <dimension ref="A1:V17"/>
  <sheetViews>
    <sheetView topLeftCell="S1" workbookViewId="0">
      <selection activeCell="V16" sqref="V16"/>
    </sheetView>
  </sheetViews>
  <sheetFormatPr baseColWidth="10" defaultRowHeight="16" x14ac:dyDescent="0.2"/>
  <cols>
    <col min="1" max="1" width="9.33203125" customWidth="1"/>
    <col min="2" max="2" width="27.83203125" bestFit="1" customWidth="1"/>
    <col min="3" max="4" width="22.5" customWidth="1"/>
    <col min="5" max="5" width="12.5" bestFit="1" customWidth="1"/>
    <col min="6" max="6" width="29.33203125" bestFit="1" customWidth="1"/>
    <col min="7" max="7" width="23.83203125" bestFit="1" customWidth="1"/>
    <col min="11" max="11" width="29.83203125" bestFit="1" customWidth="1"/>
    <col min="12" max="12" width="23.6640625" customWidth="1"/>
    <col min="14" max="14" width="29.33203125" bestFit="1" customWidth="1"/>
    <col min="15" max="15" width="22" customWidth="1"/>
    <col min="17" max="17" width="29.1640625" bestFit="1" customWidth="1"/>
    <col min="18" max="18" width="23.1640625" bestFit="1" customWidth="1"/>
    <col min="19" max="19" width="23.1640625" customWidth="1"/>
    <col min="21" max="21" width="29.1640625" bestFit="1" customWidth="1"/>
    <col min="22" max="22" width="23.6640625" bestFit="1" customWidth="1"/>
  </cols>
  <sheetData>
    <row r="1" spans="1:22" x14ac:dyDescent="0.2">
      <c r="B1" t="s">
        <v>10</v>
      </c>
      <c r="C1" t="s">
        <v>34</v>
      </c>
      <c r="E1" t="s">
        <v>45</v>
      </c>
      <c r="F1" t="s">
        <v>11</v>
      </c>
      <c r="G1" t="s">
        <v>34</v>
      </c>
      <c r="I1" t="s">
        <v>35</v>
      </c>
      <c r="K1" t="s">
        <v>9</v>
      </c>
      <c r="L1" t="s">
        <v>6</v>
      </c>
      <c r="N1" t="s">
        <v>8</v>
      </c>
      <c r="O1" t="s">
        <v>7</v>
      </c>
      <c r="Q1" t="s">
        <v>13</v>
      </c>
      <c r="R1" t="s">
        <v>12</v>
      </c>
      <c r="S1" t="s">
        <v>26</v>
      </c>
      <c r="T1" t="s">
        <v>26</v>
      </c>
      <c r="U1" t="s">
        <v>14</v>
      </c>
      <c r="V1" t="s">
        <v>15</v>
      </c>
    </row>
    <row r="2" spans="1:22" x14ac:dyDescent="0.2">
      <c r="A2" t="s">
        <v>36</v>
      </c>
      <c r="B2">
        <v>202</v>
      </c>
      <c r="C2">
        <v>202</v>
      </c>
      <c r="D2" s="1">
        <v>0</v>
      </c>
      <c r="E2" s="1">
        <f>D2*2325/2.63</f>
        <v>0</v>
      </c>
      <c r="F2">
        <v>326</v>
      </c>
      <c r="G2">
        <v>326</v>
      </c>
      <c r="H2">
        <v>0</v>
      </c>
      <c r="I2">
        <f t="shared" ref="I2:I15" si="0">H2*1977/1.9691</f>
        <v>0</v>
      </c>
      <c r="K2">
        <v>239</v>
      </c>
      <c r="L2">
        <v>239</v>
      </c>
      <c r="N2">
        <v>356</v>
      </c>
      <c r="O2">
        <v>356</v>
      </c>
      <c r="Q2">
        <v>83</v>
      </c>
      <c r="R2">
        <v>83</v>
      </c>
      <c r="S2" s="1">
        <v>2.7197E+17</v>
      </c>
      <c r="T2" s="1">
        <f>300*S2/1990000000000000000</f>
        <v>41.000502512562811</v>
      </c>
      <c r="U2">
        <v>84</v>
      </c>
      <c r="V2">
        <v>84</v>
      </c>
    </row>
    <row r="3" spans="1:22" x14ac:dyDescent="0.2">
      <c r="A3" t="s">
        <v>37</v>
      </c>
      <c r="B3">
        <v>70</v>
      </c>
      <c r="C3">
        <v>140</v>
      </c>
      <c r="D3" s="1">
        <v>0</v>
      </c>
      <c r="E3" s="1">
        <f>D3*2325/2.63</f>
        <v>0</v>
      </c>
      <c r="F3">
        <v>92</v>
      </c>
      <c r="G3">
        <v>184</v>
      </c>
      <c r="H3">
        <v>1E-4</v>
      </c>
      <c r="I3">
        <f t="shared" si="0"/>
        <v>0.10040119851708904</v>
      </c>
      <c r="K3">
        <v>30</v>
      </c>
      <c r="L3">
        <v>60</v>
      </c>
      <c r="N3">
        <v>81</v>
      </c>
      <c r="O3">
        <v>162</v>
      </c>
      <c r="Q3">
        <v>42</v>
      </c>
      <c r="R3">
        <v>82</v>
      </c>
      <c r="S3" s="1">
        <v>7.1224E+17</v>
      </c>
      <c r="T3" s="1">
        <f>300*S3/1990000000000000000</f>
        <v>107.37286432160803</v>
      </c>
      <c r="U3">
        <v>30</v>
      </c>
      <c r="V3">
        <v>60</v>
      </c>
    </row>
    <row r="4" spans="1:22" x14ac:dyDescent="0.2">
      <c r="A4" t="s">
        <v>38</v>
      </c>
      <c r="B4">
        <v>775</v>
      </c>
      <c r="C4">
        <v>2325</v>
      </c>
      <c r="D4" s="1">
        <v>2.6251000000000002</v>
      </c>
      <c r="E4" s="1">
        <f>D4*2325/2.63</f>
        <v>2320.6682509505704</v>
      </c>
      <c r="F4">
        <v>659</v>
      </c>
      <c r="G4">
        <f>3*F4</f>
        <v>1977</v>
      </c>
      <c r="H4">
        <v>1.9691000000000001</v>
      </c>
      <c r="I4">
        <f>H4*1977/1.9691</f>
        <v>1977</v>
      </c>
      <c r="K4">
        <v>20</v>
      </c>
      <c r="L4">
        <v>60</v>
      </c>
      <c r="N4">
        <v>65</v>
      </c>
      <c r="O4">
        <v>195</v>
      </c>
      <c r="Q4">
        <v>100</v>
      </c>
      <c r="R4">
        <v>300</v>
      </c>
      <c r="S4" s="1">
        <v>1.9924E+18</v>
      </c>
      <c r="T4" s="1">
        <f>300*S4/1990000000000000000</f>
        <v>300.36180904522615</v>
      </c>
      <c r="U4">
        <v>22</v>
      </c>
      <c r="V4">
        <v>66</v>
      </c>
    </row>
    <row r="5" spans="1:22" x14ac:dyDescent="0.2">
      <c r="A5" t="s">
        <v>39</v>
      </c>
      <c r="B5">
        <v>12</v>
      </c>
      <c r="C5">
        <v>36</v>
      </c>
      <c r="D5" s="1">
        <v>0</v>
      </c>
      <c r="E5" s="1">
        <f t="shared" ref="E5:E15" si="1">D5*2325/2.63</f>
        <v>0</v>
      </c>
      <c r="F5">
        <v>10</v>
      </c>
      <c r="G5">
        <v>30</v>
      </c>
      <c r="H5">
        <v>0</v>
      </c>
      <c r="I5">
        <f t="shared" si="0"/>
        <v>0</v>
      </c>
      <c r="K5">
        <v>7</v>
      </c>
      <c r="L5">
        <v>21</v>
      </c>
      <c r="N5">
        <v>21</v>
      </c>
      <c r="O5">
        <v>63</v>
      </c>
      <c r="Q5">
        <v>3</v>
      </c>
      <c r="R5">
        <v>9</v>
      </c>
      <c r="S5" s="1">
        <v>5521500000000000</v>
      </c>
      <c r="T5" s="1">
        <f t="shared" ref="T5:T10" si="2">300*S5/1990000000000000000</f>
        <v>0.83238693467336689</v>
      </c>
      <c r="U5">
        <v>5</v>
      </c>
      <c r="V5">
        <v>15</v>
      </c>
    </row>
    <row r="6" spans="1:22" x14ac:dyDescent="0.2">
      <c r="A6" t="s">
        <v>40</v>
      </c>
      <c r="B6">
        <v>17</v>
      </c>
      <c r="C6">
        <v>68</v>
      </c>
      <c r="D6" s="1">
        <v>1.89E-2</v>
      </c>
      <c r="E6" s="1">
        <f t="shared" si="1"/>
        <v>16.708174904942968</v>
      </c>
      <c r="F6">
        <v>7</v>
      </c>
      <c r="G6">
        <v>28</v>
      </c>
      <c r="H6">
        <v>2.0199999999999999E-2</v>
      </c>
      <c r="I6">
        <f t="shared" si="0"/>
        <v>20.281042100451984</v>
      </c>
      <c r="K6">
        <v>2</v>
      </c>
      <c r="L6">
        <v>8</v>
      </c>
      <c r="N6">
        <v>9</v>
      </c>
      <c r="O6">
        <v>28</v>
      </c>
      <c r="Q6">
        <v>1</v>
      </c>
      <c r="R6">
        <v>4</v>
      </c>
      <c r="S6" s="1">
        <v>3.3736E+17</v>
      </c>
      <c r="T6" s="1">
        <f t="shared" si="2"/>
        <v>50.858291457286434</v>
      </c>
      <c r="U6">
        <v>1</v>
      </c>
      <c r="V6">
        <v>4</v>
      </c>
    </row>
    <row r="7" spans="1:22" x14ac:dyDescent="0.2">
      <c r="A7" t="s">
        <v>41</v>
      </c>
      <c r="B7">
        <v>7</v>
      </c>
      <c r="C7">
        <v>35</v>
      </c>
      <c r="D7" s="1">
        <v>1.0200000000000001E-2</v>
      </c>
      <c r="E7" s="1">
        <f t="shared" si="1"/>
        <v>9.0171102661596976</v>
      </c>
      <c r="F7">
        <v>2</v>
      </c>
      <c r="G7">
        <v>10</v>
      </c>
      <c r="H7">
        <v>9.7000000000000003E-3</v>
      </c>
      <c r="I7">
        <f t="shared" si="0"/>
        <v>9.7389162561576352</v>
      </c>
      <c r="K7">
        <v>1</v>
      </c>
      <c r="L7">
        <v>5</v>
      </c>
      <c r="N7">
        <v>2</v>
      </c>
      <c r="O7">
        <v>10</v>
      </c>
      <c r="Q7">
        <v>2</v>
      </c>
      <c r="R7">
        <v>10</v>
      </c>
      <c r="S7" s="1">
        <v>1.0114E+17</v>
      </c>
      <c r="T7" s="1">
        <f t="shared" si="2"/>
        <v>15.247236180904522</v>
      </c>
      <c r="U7">
        <v>1</v>
      </c>
      <c r="V7">
        <v>5</v>
      </c>
    </row>
    <row r="8" spans="1:22" x14ac:dyDescent="0.2">
      <c r="A8" t="s">
        <v>42</v>
      </c>
      <c r="B8">
        <v>94</v>
      </c>
      <c r="C8">
        <v>564</v>
      </c>
      <c r="D8" s="1">
        <v>0.63280000000000003</v>
      </c>
      <c r="E8" s="1">
        <f t="shared" si="1"/>
        <v>559.41444866920153</v>
      </c>
      <c r="F8">
        <v>73</v>
      </c>
      <c r="G8">
        <f>6*F8</f>
        <v>438</v>
      </c>
      <c r="H8">
        <v>0.4748</v>
      </c>
      <c r="I8">
        <f t="shared" si="0"/>
        <v>476.70489055913868</v>
      </c>
      <c r="K8">
        <v>3</v>
      </c>
      <c r="L8">
        <v>18</v>
      </c>
      <c r="N8">
        <v>5</v>
      </c>
      <c r="O8">
        <v>30</v>
      </c>
      <c r="Q8">
        <v>2</v>
      </c>
      <c r="R8">
        <v>16</v>
      </c>
      <c r="S8" s="1">
        <v>1.62E+17</v>
      </c>
      <c r="T8" s="1">
        <f t="shared" si="2"/>
        <v>24.422110552763819</v>
      </c>
      <c r="U8">
        <v>1</v>
      </c>
      <c r="V8">
        <v>6</v>
      </c>
    </row>
    <row r="9" spans="1:22" x14ac:dyDescent="0.2">
      <c r="A9" t="s">
        <v>43</v>
      </c>
      <c r="B9">
        <v>0</v>
      </c>
      <c r="C9">
        <v>0</v>
      </c>
      <c r="D9" s="1">
        <v>0</v>
      </c>
      <c r="E9" s="1">
        <f t="shared" si="1"/>
        <v>0</v>
      </c>
      <c r="F9">
        <v>7</v>
      </c>
      <c r="G9">
        <v>42</v>
      </c>
      <c r="H9">
        <v>0</v>
      </c>
      <c r="I9">
        <f t="shared" si="0"/>
        <v>0</v>
      </c>
      <c r="K9">
        <v>0</v>
      </c>
      <c r="L9">
        <v>0</v>
      </c>
      <c r="N9">
        <v>1</v>
      </c>
      <c r="O9">
        <v>6</v>
      </c>
      <c r="Q9">
        <v>0</v>
      </c>
      <c r="R9">
        <v>0</v>
      </c>
      <c r="S9" s="1">
        <v>2180500000000000</v>
      </c>
      <c r="T9" s="1">
        <f t="shared" si="2"/>
        <v>0.32871859296482414</v>
      </c>
      <c r="U9">
        <v>0</v>
      </c>
      <c r="V9">
        <v>0</v>
      </c>
    </row>
    <row r="10" spans="1:22" x14ac:dyDescent="0.2">
      <c r="A10" t="s">
        <v>0</v>
      </c>
      <c r="B10">
        <v>2</v>
      </c>
      <c r="C10">
        <v>14</v>
      </c>
      <c r="D10" s="1">
        <v>1.12E-2</v>
      </c>
      <c r="E10" s="1">
        <f t="shared" si="1"/>
        <v>9.9011406844106471</v>
      </c>
      <c r="F10">
        <v>2</v>
      </c>
      <c r="G10">
        <v>14</v>
      </c>
      <c r="H10">
        <v>9.7999999999999997E-3</v>
      </c>
      <c r="I10">
        <f t="shared" si="0"/>
        <v>9.839317454674724</v>
      </c>
      <c r="K10">
        <v>0</v>
      </c>
      <c r="L10">
        <v>0</v>
      </c>
      <c r="N10">
        <v>0</v>
      </c>
      <c r="O10">
        <v>0</v>
      </c>
      <c r="Q10">
        <v>0</v>
      </c>
      <c r="R10">
        <v>0</v>
      </c>
      <c r="S10" s="1">
        <v>1.481E+16</v>
      </c>
      <c r="T10" s="1">
        <f t="shared" si="2"/>
        <v>2.2326633165829146</v>
      </c>
      <c r="U10">
        <v>0</v>
      </c>
      <c r="V10">
        <v>0</v>
      </c>
    </row>
    <row r="11" spans="1:22" x14ac:dyDescent="0.2">
      <c r="A11" t="s">
        <v>1</v>
      </c>
      <c r="B11">
        <v>1</v>
      </c>
      <c r="C11">
        <v>8</v>
      </c>
      <c r="D11" s="1">
        <v>3.6299999999999999E-2</v>
      </c>
      <c r="E11" s="1">
        <f t="shared" si="1"/>
        <v>32.090304182509506</v>
      </c>
      <c r="F11">
        <v>1</v>
      </c>
      <c r="G11">
        <v>8</v>
      </c>
      <c r="H11">
        <v>3.0300000000000001E-2</v>
      </c>
      <c r="I11">
        <f t="shared" si="0"/>
        <v>30.421563150677976</v>
      </c>
      <c r="K11">
        <v>0</v>
      </c>
      <c r="L11">
        <v>0</v>
      </c>
      <c r="N11">
        <v>0</v>
      </c>
      <c r="O11">
        <v>0</v>
      </c>
      <c r="Q11">
        <v>0</v>
      </c>
      <c r="R11">
        <v>0</v>
      </c>
      <c r="U11">
        <v>0</v>
      </c>
      <c r="V11">
        <v>0</v>
      </c>
    </row>
    <row r="12" spans="1:22" x14ac:dyDescent="0.2">
      <c r="A12" t="s">
        <v>44</v>
      </c>
      <c r="B12">
        <v>6</v>
      </c>
      <c r="C12">
        <v>54</v>
      </c>
      <c r="D12" s="1">
        <v>0.12540000000000001</v>
      </c>
      <c r="E12" s="1">
        <f t="shared" si="1"/>
        <v>110.8574144486692</v>
      </c>
      <c r="F12">
        <v>4</v>
      </c>
      <c r="G12">
        <v>36</v>
      </c>
      <c r="H12">
        <v>9.1999999999999998E-2</v>
      </c>
      <c r="I12">
        <f t="shared" si="0"/>
        <v>92.369102635721887</v>
      </c>
      <c r="K12">
        <v>0</v>
      </c>
      <c r="L12">
        <v>0</v>
      </c>
      <c r="N12">
        <v>0</v>
      </c>
      <c r="O12">
        <v>0</v>
      </c>
      <c r="Q12">
        <v>1</v>
      </c>
      <c r="R12">
        <v>9</v>
      </c>
      <c r="U12">
        <v>0</v>
      </c>
      <c r="V12">
        <v>0</v>
      </c>
    </row>
    <row r="13" spans="1:22" x14ac:dyDescent="0.2">
      <c r="A13" t="s">
        <v>3</v>
      </c>
      <c r="B13">
        <v>0</v>
      </c>
      <c r="C13">
        <v>0</v>
      </c>
      <c r="D13" s="1">
        <v>0</v>
      </c>
      <c r="E13" s="1">
        <f t="shared" si="1"/>
        <v>0</v>
      </c>
      <c r="F13">
        <v>0</v>
      </c>
      <c r="G13">
        <v>0</v>
      </c>
      <c r="H13">
        <v>0</v>
      </c>
      <c r="I13">
        <f t="shared" si="0"/>
        <v>0</v>
      </c>
      <c r="K13">
        <v>0</v>
      </c>
      <c r="L13">
        <v>0</v>
      </c>
      <c r="N13">
        <v>0</v>
      </c>
      <c r="O13">
        <v>0</v>
      </c>
      <c r="Q13">
        <v>0</v>
      </c>
      <c r="R13">
        <v>0</v>
      </c>
      <c r="U13">
        <v>0</v>
      </c>
      <c r="V13">
        <v>0</v>
      </c>
    </row>
    <row r="14" spans="1:22" x14ac:dyDescent="0.2">
      <c r="A14" t="s">
        <v>2</v>
      </c>
      <c r="B14">
        <v>0</v>
      </c>
      <c r="C14">
        <v>0</v>
      </c>
      <c r="D14" s="1">
        <v>1.17E-2</v>
      </c>
      <c r="E14" s="1">
        <f t="shared" si="1"/>
        <v>10.343155893536123</v>
      </c>
      <c r="F14">
        <v>1</v>
      </c>
      <c r="G14">
        <v>10</v>
      </c>
      <c r="H14">
        <v>9.7000000000000003E-3</v>
      </c>
      <c r="I14">
        <f t="shared" si="0"/>
        <v>9.7389162561576352</v>
      </c>
      <c r="K14">
        <v>0</v>
      </c>
      <c r="L14">
        <v>0</v>
      </c>
      <c r="N14">
        <v>0</v>
      </c>
      <c r="O14">
        <v>0</v>
      </c>
      <c r="Q14">
        <v>0</v>
      </c>
      <c r="R14">
        <v>0</v>
      </c>
      <c r="U14">
        <v>0</v>
      </c>
      <c r="V14">
        <v>0</v>
      </c>
    </row>
    <row r="15" spans="1:22" x14ac:dyDescent="0.2">
      <c r="A15" t="s">
        <v>4</v>
      </c>
      <c r="B15">
        <v>1</v>
      </c>
      <c r="C15">
        <v>11</v>
      </c>
      <c r="D15">
        <v>6.1999999999999998E-3</v>
      </c>
      <c r="E15" s="1">
        <f t="shared" si="1"/>
        <v>5.4809885931558933</v>
      </c>
      <c r="F15">
        <v>0</v>
      </c>
      <c r="G15">
        <v>0</v>
      </c>
      <c r="H15">
        <v>4.7000000000000002E-3</v>
      </c>
      <c r="I15">
        <f t="shared" si="0"/>
        <v>4.7188563303031836</v>
      </c>
      <c r="K15">
        <v>0</v>
      </c>
      <c r="L15">
        <v>0</v>
      </c>
      <c r="N15">
        <v>0</v>
      </c>
      <c r="O15">
        <v>0</v>
      </c>
      <c r="Q15">
        <v>0</v>
      </c>
      <c r="R15">
        <v>0</v>
      </c>
      <c r="U15">
        <v>0</v>
      </c>
      <c r="V15">
        <v>0</v>
      </c>
    </row>
    <row r="16" spans="1:22" x14ac:dyDescent="0.2">
      <c r="A16" t="s">
        <v>5</v>
      </c>
      <c r="B16">
        <v>1187</v>
      </c>
      <c r="C16">
        <v>3457</v>
      </c>
      <c r="F16">
        <v>1184</v>
      </c>
      <c r="G16">
        <v>3103</v>
      </c>
      <c r="H16">
        <v>5.8700000000000002E-2</v>
      </c>
      <c r="K16">
        <v>302</v>
      </c>
      <c r="L16">
        <v>411</v>
      </c>
      <c r="N16">
        <v>540</v>
      </c>
      <c r="O16">
        <v>850</v>
      </c>
      <c r="Q16">
        <v>234</v>
      </c>
      <c r="R16">
        <v>513</v>
      </c>
      <c r="U16">
        <v>144</v>
      </c>
      <c r="V16">
        <v>240</v>
      </c>
    </row>
    <row r="17" spans="8:8" x14ac:dyDescent="0.2">
      <c r="H17">
        <v>2.0000000000000001E-4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BCCE65-E113-754E-9C96-B44669C26337}">
  <dimension ref="B2:CP40"/>
  <sheetViews>
    <sheetView zoomScale="77" workbookViewId="0">
      <selection activeCell="V29" sqref="V29"/>
    </sheetView>
  </sheetViews>
  <sheetFormatPr baseColWidth="10" defaultRowHeight="16" x14ac:dyDescent="0.2"/>
  <cols>
    <col min="4" max="4" width="20.33203125" customWidth="1"/>
    <col min="5" max="5" width="26.5" customWidth="1"/>
    <col min="6" max="6" width="23.5" customWidth="1"/>
    <col min="7" max="7" width="18" customWidth="1"/>
    <col min="15" max="16" width="15.1640625" bestFit="1" customWidth="1"/>
    <col min="80" max="80" width="16.33203125" customWidth="1"/>
  </cols>
  <sheetData>
    <row r="2" spans="28:94" x14ac:dyDescent="0.2">
      <c r="AB2" s="2">
        <v>45203</v>
      </c>
      <c r="AN2" s="2">
        <v>45209</v>
      </c>
      <c r="BG2" s="2">
        <v>45216</v>
      </c>
      <c r="BZ2" s="2">
        <v>45223</v>
      </c>
    </row>
    <row r="3" spans="28:94" x14ac:dyDescent="0.2">
      <c r="AC3">
        <v>1</v>
      </c>
      <c r="AD3">
        <v>10756.731</v>
      </c>
      <c r="AO3">
        <v>1</v>
      </c>
      <c r="AP3">
        <v>5039.5690000000004</v>
      </c>
      <c r="BZ3">
        <v>1</v>
      </c>
      <c r="CA3">
        <v>1671.0830000000001</v>
      </c>
    </row>
    <row r="4" spans="28:94" x14ac:dyDescent="0.2">
      <c r="AC4">
        <v>2</v>
      </c>
      <c r="AD4">
        <v>452.04199999999997</v>
      </c>
      <c r="AO4">
        <v>2</v>
      </c>
      <c r="AP4">
        <v>1171.0619999999999</v>
      </c>
      <c r="BZ4">
        <v>2</v>
      </c>
      <c r="CA4">
        <v>4995.4889999999996</v>
      </c>
      <c r="CP4" t="s">
        <v>117</v>
      </c>
    </row>
    <row r="5" spans="28:94" x14ac:dyDescent="0.2">
      <c r="AC5">
        <v>3</v>
      </c>
      <c r="AD5">
        <v>4458.7610000000004</v>
      </c>
      <c r="AO5">
        <v>3</v>
      </c>
      <c r="AP5">
        <v>319.33499999999998</v>
      </c>
      <c r="BZ5">
        <v>3</v>
      </c>
      <c r="CA5">
        <v>568.64800000000002</v>
      </c>
    </row>
    <row r="6" spans="28:94" x14ac:dyDescent="0.2">
      <c r="AC6">
        <v>4</v>
      </c>
      <c r="AD6">
        <v>169.84899999999999</v>
      </c>
      <c r="AO6">
        <v>4</v>
      </c>
      <c r="AP6">
        <v>7752.3969999999999</v>
      </c>
      <c r="BZ6">
        <v>4</v>
      </c>
      <c r="CA6">
        <v>1115.134</v>
      </c>
    </row>
    <row r="7" spans="28:94" x14ac:dyDescent="0.2">
      <c r="AC7">
        <v>5</v>
      </c>
      <c r="AD7">
        <v>6276.8320000000003</v>
      </c>
      <c r="AO7">
        <v>5</v>
      </c>
      <c r="AP7">
        <v>567.40599999999995</v>
      </c>
      <c r="BZ7">
        <v>5</v>
      </c>
      <c r="CA7">
        <v>2882.8110000000001</v>
      </c>
    </row>
    <row r="8" spans="28:94" x14ac:dyDescent="0.2">
      <c r="AC8">
        <v>6</v>
      </c>
      <c r="AD8">
        <v>284.678</v>
      </c>
      <c r="AO8">
        <v>6</v>
      </c>
      <c r="AP8">
        <v>518.33500000000004</v>
      </c>
      <c r="BZ8">
        <v>6</v>
      </c>
      <c r="CA8">
        <v>786.47699999999998</v>
      </c>
    </row>
    <row r="9" spans="28:94" x14ac:dyDescent="0.2">
      <c r="AC9">
        <v>7</v>
      </c>
      <c r="AD9">
        <v>9488.4889999999996</v>
      </c>
      <c r="AO9">
        <v>7</v>
      </c>
      <c r="AP9">
        <v>246.26300000000001</v>
      </c>
      <c r="BZ9">
        <v>7</v>
      </c>
      <c r="CA9">
        <v>5455.7110000000002</v>
      </c>
    </row>
    <row r="10" spans="28:94" x14ac:dyDescent="0.2">
      <c r="AC10">
        <v>8</v>
      </c>
      <c r="AD10">
        <v>1935.77</v>
      </c>
      <c r="AO10">
        <v>8</v>
      </c>
      <c r="AP10">
        <v>9668.8320000000003</v>
      </c>
      <c r="BZ10">
        <v>8</v>
      </c>
      <c r="CA10">
        <v>654.11300000000006</v>
      </c>
    </row>
    <row r="11" spans="28:94" x14ac:dyDescent="0.2">
      <c r="AC11">
        <v>9</v>
      </c>
      <c r="AD11">
        <v>4228.3760000000002</v>
      </c>
      <c r="AO11">
        <v>9</v>
      </c>
      <c r="AP11">
        <v>642.71900000000005</v>
      </c>
      <c r="BZ11">
        <v>9</v>
      </c>
      <c r="CA11">
        <v>7852.61</v>
      </c>
    </row>
    <row r="12" spans="28:94" x14ac:dyDescent="0.2">
      <c r="AO12">
        <v>10</v>
      </c>
      <c r="AP12">
        <v>640.40599999999995</v>
      </c>
      <c r="BG12">
        <v>1</v>
      </c>
      <c r="BH12">
        <v>2771.518</v>
      </c>
      <c r="BZ12">
        <v>10</v>
      </c>
      <c r="CA12">
        <v>1466.74</v>
      </c>
      <c r="CP12" t="s">
        <v>118</v>
      </c>
    </row>
    <row r="13" spans="28:94" x14ac:dyDescent="0.2">
      <c r="AO13">
        <v>11</v>
      </c>
      <c r="AP13">
        <v>392.74900000000002</v>
      </c>
      <c r="BG13">
        <v>2</v>
      </c>
      <c r="BH13">
        <v>5645.66</v>
      </c>
      <c r="BZ13">
        <v>11</v>
      </c>
      <c r="CA13">
        <v>3156.933</v>
      </c>
    </row>
    <row r="14" spans="28:94" x14ac:dyDescent="0.2">
      <c r="AO14">
        <v>12</v>
      </c>
      <c r="AP14">
        <v>5568.8320000000003</v>
      </c>
      <c r="BG14">
        <v>3</v>
      </c>
      <c r="BH14">
        <v>2363.8910000000001</v>
      </c>
      <c r="BZ14">
        <v>12</v>
      </c>
      <c r="CA14">
        <v>160.84899999999999</v>
      </c>
    </row>
    <row r="15" spans="28:94" x14ac:dyDescent="0.2">
      <c r="AO15">
        <v>13</v>
      </c>
      <c r="AP15">
        <v>551.23400000000004</v>
      </c>
      <c r="BG15">
        <v>4</v>
      </c>
      <c r="BH15">
        <v>1606.4770000000001</v>
      </c>
      <c r="BZ15">
        <v>13</v>
      </c>
      <c r="CA15">
        <v>5502.2460000000001</v>
      </c>
    </row>
    <row r="16" spans="28:94" x14ac:dyDescent="0.2">
      <c r="AO16">
        <v>14</v>
      </c>
      <c r="AP16">
        <v>246.21299999999999</v>
      </c>
      <c r="BG16">
        <v>5</v>
      </c>
      <c r="BH16">
        <v>177.678</v>
      </c>
      <c r="BZ16">
        <v>14</v>
      </c>
      <c r="CA16">
        <v>611.52700000000004</v>
      </c>
    </row>
    <row r="17" spans="2:90" x14ac:dyDescent="0.2">
      <c r="AO17">
        <v>15</v>
      </c>
      <c r="AP17">
        <v>4800.2250000000004</v>
      </c>
      <c r="BG17">
        <v>6</v>
      </c>
      <c r="BH17">
        <v>2802.74</v>
      </c>
      <c r="BZ17">
        <v>15</v>
      </c>
      <c r="CA17">
        <v>871.30499999999995</v>
      </c>
    </row>
    <row r="18" spans="2:90" x14ac:dyDescent="0.2">
      <c r="AO18">
        <v>16</v>
      </c>
      <c r="AP18">
        <v>340.45600000000002</v>
      </c>
      <c r="AS18" s="6"/>
      <c r="AT18" s="6"/>
      <c r="AU18" s="7" t="s">
        <v>97</v>
      </c>
      <c r="AV18" s="6"/>
      <c r="AW18" s="7" t="s">
        <v>96</v>
      </c>
      <c r="AX18" s="6"/>
      <c r="AY18" s="7" t="s">
        <v>95</v>
      </c>
      <c r="AZ18" s="6"/>
      <c r="BA18" s="7" t="s">
        <v>109</v>
      </c>
      <c r="BB18" s="6"/>
      <c r="BG18">
        <v>7</v>
      </c>
      <c r="BH18">
        <v>793.69799999999998</v>
      </c>
      <c r="BZ18">
        <v>16</v>
      </c>
      <c r="CA18">
        <v>9133.3469999999998</v>
      </c>
    </row>
    <row r="19" spans="2:90" x14ac:dyDescent="0.2">
      <c r="AO19">
        <v>17</v>
      </c>
      <c r="AP19">
        <v>427.45600000000002</v>
      </c>
      <c r="AS19" s="6" t="s">
        <v>101</v>
      </c>
      <c r="AT19" s="6" t="s">
        <v>102</v>
      </c>
      <c r="AU19" s="7" t="s">
        <v>103</v>
      </c>
      <c r="AV19" s="6" t="s">
        <v>104</v>
      </c>
      <c r="AW19" s="7" t="s">
        <v>103</v>
      </c>
      <c r="AX19" s="6" t="s">
        <v>104</v>
      </c>
      <c r="AY19" s="7" t="s">
        <v>103</v>
      </c>
      <c r="AZ19" s="6" t="s">
        <v>104</v>
      </c>
      <c r="BA19" s="7" t="s">
        <v>103</v>
      </c>
      <c r="BB19" s="6" t="s">
        <v>104</v>
      </c>
      <c r="BG19">
        <v>8</v>
      </c>
      <c r="BH19">
        <v>425.92</v>
      </c>
    </row>
    <row r="20" spans="2:90" x14ac:dyDescent="0.2">
      <c r="AO20">
        <v>18</v>
      </c>
      <c r="AP20">
        <v>189.79900000000001</v>
      </c>
      <c r="AR20">
        <v>1</v>
      </c>
      <c r="AS20">
        <v>5039.5690000000004</v>
      </c>
      <c r="AU20">
        <v>7752.3969999999999</v>
      </c>
      <c r="AV20">
        <v>9668.8320000000003</v>
      </c>
      <c r="AW20">
        <v>5568.8320000000003</v>
      </c>
      <c r="AX20">
        <v>4800.2250000000004</v>
      </c>
      <c r="AY20">
        <v>5293.9830000000002</v>
      </c>
      <c r="AZ20">
        <v>4140.2250000000004</v>
      </c>
      <c r="BA20">
        <v>3458.64</v>
      </c>
      <c r="BB20">
        <v>4068.9029999999998</v>
      </c>
      <c r="BG20">
        <v>9</v>
      </c>
      <c r="BH20">
        <v>3173.74</v>
      </c>
    </row>
    <row r="21" spans="2:90" x14ac:dyDescent="0.2">
      <c r="AO21">
        <v>19</v>
      </c>
      <c r="AP21">
        <v>5293.9830000000002</v>
      </c>
      <c r="AR21">
        <v>2</v>
      </c>
      <c r="AU21">
        <v>567.40599999999995</v>
      </c>
      <c r="AV21">
        <v>642.71900000000005</v>
      </c>
      <c r="AX21">
        <v>340.45600000000002</v>
      </c>
      <c r="AZ21">
        <v>444.74900000000002</v>
      </c>
      <c r="BB21">
        <v>411.74900000000002</v>
      </c>
      <c r="BG21">
        <v>10</v>
      </c>
      <c r="BH21">
        <v>893.94100000000003</v>
      </c>
    </row>
    <row r="22" spans="2:90" x14ac:dyDescent="0.2">
      <c r="AO22">
        <v>20</v>
      </c>
      <c r="AP22">
        <v>505.16300000000001</v>
      </c>
      <c r="AR22">
        <v>3</v>
      </c>
      <c r="AT22">
        <v>1171.0619999999999</v>
      </c>
      <c r="AU22">
        <v>518.33500000000004</v>
      </c>
      <c r="AV22">
        <v>640.40599999999995</v>
      </c>
      <c r="AW22">
        <v>551.23400000000004</v>
      </c>
      <c r="AX22">
        <v>427.45600000000002</v>
      </c>
      <c r="AY22">
        <v>505.16300000000001</v>
      </c>
      <c r="AZ22">
        <v>609.52700000000004</v>
      </c>
      <c r="BA22">
        <v>1014.669</v>
      </c>
      <c r="BB22">
        <v>921.35500000000002</v>
      </c>
      <c r="BG22">
        <v>11</v>
      </c>
      <c r="BH22">
        <v>474.74900000000002</v>
      </c>
    </row>
    <row r="23" spans="2:90" x14ac:dyDescent="0.2">
      <c r="AF23" t="s">
        <v>94</v>
      </c>
      <c r="AG23" t="s">
        <v>99</v>
      </c>
      <c r="AH23" s="4" t="s">
        <v>95</v>
      </c>
      <c r="AI23" t="s">
        <v>96</v>
      </c>
      <c r="AJ23" t="s">
        <v>97</v>
      </c>
      <c r="AK23" t="s">
        <v>98</v>
      </c>
      <c r="AO23">
        <v>21</v>
      </c>
      <c r="AP23">
        <v>217.971</v>
      </c>
      <c r="AR23">
        <v>6</v>
      </c>
      <c r="AT23">
        <v>319.33499999999998</v>
      </c>
      <c r="AU23">
        <v>246.26300000000001</v>
      </c>
      <c r="AV23">
        <v>392.74900000000002</v>
      </c>
      <c r="AW23">
        <v>246.21299999999999</v>
      </c>
      <c r="AX23">
        <v>189.79900000000001</v>
      </c>
      <c r="AY23">
        <v>217.971</v>
      </c>
      <c r="AZ23">
        <v>239.38499999999999</v>
      </c>
      <c r="BA23">
        <v>676.11300000000006</v>
      </c>
      <c r="BB23">
        <v>471.28399999999999</v>
      </c>
      <c r="BG23">
        <v>12</v>
      </c>
      <c r="BH23">
        <v>3034.4470000000001</v>
      </c>
    </row>
    <row r="24" spans="2:90" x14ac:dyDescent="0.2">
      <c r="M24" s="2">
        <v>45180</v>
      </c>
      <c r="N24" t="s">
        <v>72</v>
      </c>
      <c r="O24" t="s">
        <v>73</v>
      </c>
      <c r="P24" t="s">
        <v>74</v>
      </c>
      <c r="R24" t="s">
        <v>78</v>
      </c>
      <c r="S24" t="s">
        <v>77</v>
      </c>
      <c r="T24" t="s">
        <v>119</v>
      </c>
      <c r="AF24" t="s">
        <v>93</v>
      </c>
      <c r="AK24">
        <v>1935.77</v>
      </c>
      <c r="AO24">
        <v>22</v>
      </c>
      <c r="AP24">
        <v>4140.2250000000004</v>
      </c>
      <c r="BG24">
        <v>13</v>
      </c>
      <c r="BH24">
        <v>339.577</v>
      </c>
    </row>
    <row r="25" spans="2:90" x14ac:dyDescent="0.2">
      <c r="O25">
        <v>458.21300000000002</v>
      </c>
      <c r="R25">
        <v>6763.4970000000003</v>
      </c>
      <c r="S25">
        <v>2694</v>
      </c>
      <c r="T25">
        <f>S25*10400/3948</f>
        <v>7096.6565349544071</v>
      </c>
      <c r="AF25" t="s">
        <v>92</v>
      </c>
      <c r="AH25">
        <v>452.04199999999997</v>
      </c>
      <c r="AI25">
        <v>169.84899999999999</v>
      </c>
      <c r="AJ25">
        <v>284.678</v>
      </c>
      <c r="AK25">
        <v>4228.3760000000002</v>
      </c>
      <c r="AO25">
        <v>23</v>
      </c>
      <c r="AP25">
        <v>444.74900000000002</v>
      </c>
      <c r="AR25" t="s">
        <v>105</v>
      </c>
      <c r="AS25">
        <f t="shared" ref="AS25:BB25" si="0">AS20+AS21+AS22+AS23</f>
        <v>5039.5690000000004</v>
      </c>
      <c r="AT25">
        <f t="shared" si="0"/>
        <v>1490.3969999999999</v>
      </c>
      <c r="AU25">
        <f t="shared" si="0"/>
        <v>9084.4009999999998</v>
      </c>
      <c r="AV25">
        <f t="shared" si="0"/>
        <v>11344.705999999998</v>
      </c>
      <c r="AW25">
        <f t="shared" si="0"/>
        <v>6366.2790000000005</v>
      </c>
      <c r="AX25">
        <f t="shared" si="0"/>
        <v>5757.9360000000006</v>
      </c>
      <c r="AY25">
        <f t="shared" si="0"/>
        <v>6017.1170000000002</v>
      </c>
      <c r="AZ25">
        <f t="shared" si="0"/>
        <v>5433.8860000000004</v>
      </c>
      <c r="BA25">
        <f t="shared" si="0"/>
        <v>5149.4220000000005</v>
      </c>
      <c r="BB25">
        <f t="shared" si="0"/>
        <v>5873.2909999999993</v>
      </c>
      <c r="BG25">
        <v>14</v>
      </c>
      <c r="BH25">
        <v>148.678</v>
      </c>
      <c r="CE25" s="7" t="s">
        <v>95</v>
      </c>
      <c r="CF25" s="6"/>
      <c r="CG25" s="7" t="s">
        <v>95</v>
      </c>
      <c r="CH25" s="6"/>
      <c r="CI25" s="7" t="s">
        <v>95</v>
      </c>
      <c r="CJ25" s="6"/>
      <c r="CK25" s="7" t="s">
        <v>96</v>
      </c>
      <c r="CL25" s="6"/>
    </row>
    <row r="26" spans="2:90" x14ac:dyDescent="0.2">
      <c r="O26">
        <v>3184.0619999999999</v>
      </c>
      <c r="R26">
        <v>3184.0619999999999</v>
      </c>
      <c r="S26">
        <v>1074</v>
      </c>
      <c r="T26">
        <f>S26*10400/3948</f>
        <v>2829.1793313069907</v>
      </c>
      <c r="AF26" t="s">
        <v>91</v>
      </c>
      <c r="AG26">
        <v>10756.731</v>
      </c>
      <c r="AH26">
        <v>4458.7610000000004</v>
      </c>
      <c r="AI26">
        <v>6276.8320000000003</v>
      </c>
      <c r="AJ26">
        <v>9488.4889999999996</v>
      </c>
      <c r="AO26">
        <v>24</v>
      </c>
      <c r="AP26">
        <v>609.52700000000004</v>
      </c>
      <c r="AR26" t="s">
        <v>106</v>
      </c>
      <c r="AS26">
        <f t="shared" ref="AS26:BB26" si="1">AS22/AS25</f>
        <v>0</v>
      </c>
      <c r="AT26">
        <f t="shared" si="1"/>
        <v>0.78573829657467098</v>
      </c>
      <c r="AU26">
        <f t="shared" si="1"/>
        <v>5.7057697034730195E-2</v>
      </c>
      <c r="AV26">
        <f t="shared" si="1"/>
        <v>5.6449766084727099E-2</v>
      </c>
      <c r="AW26">
        <f t="shared" si="1"/>
        <v>8.6586528802774745E-2</v>
      </c>
      <c r="AX26">
        <f t="shared" si="1"/>
        <v>7.4237712958254487E-2</v>
      </c>
      <c r="AY26">
        <f t="shared" si="1"/>
        <v>8.3954325634685176E-2</v>
      </c>
      <c r="AZ26">
        <f t="shared" si="1"/>
        <v>0.1121714736010288</v>
      </c>
      <c r="BA26">
        <f t="shared" si="1"/>
        <v>0.19704522177440495</v>
      </c>
      <c r="BB26">
        <f t="shared" si="1"/>
        <v>0.15687201604688072</v>
      </c>
      <c r="BG26">
        <v>15</v>
      </c>
      <c r="BH26">
        <v>4137.9830000000002</v>
      </c>
    </row>
    <row r="27" spans="2:90" x14ac:dyDescent="0.2">
      <c r="O27">
        <v>6763.4970000000003</v>
      </c>
      <c r="P27">
        <v>1868.548</v>
      </c>
      <c r="R27">
        <v>458.21300000000002</v>
      </c>
      <c r="S27">
        <v>180</v>
      </c>
      <c r="T27">
        <f>S27*10400/3948</f>
        <v>474.16413373860183</v>
      </c>
      <c r="AO27">
        <v>25</v>
      </c>
      <c r="AP27">
        <v>239.38499999999999</v>
      </c>
      <c r="AR27" t="s">
        <v>107</v>
      </c>
      <c r="AS27">
        <f t="shared" ref="AS27:BB27" si="2">AS21/AS25</f>
        <v>0</v>
      </c>
      <c r="AT27">
        <f t="shared" si="2"/>
        <v>0</v>
      </c>
      <c r="AU27">
        <f t="shared" si="2"/>
        <v>6.2459374041282406E-2</v>
      </c>
      <c r="AV27">
        <f t="shared" si="2"/>
        <v>5.6653649728780994E-2</v>
      </c>
      <c r="AW27">
        <f t="shared" si="2"/>
        <v>0</v>
      </c>
      <c r="AX27">
        <f t="shared" si="2"/>
        <v>5.9128132025086766E-2</v>
      </c>
      <c r="AY27">
        <f t="shared" si="2"/>
        <v>0</v>
      </c>
      <c r="AZ27">
        <f t="shared" si="2"/>
        <v>8.1847318843273481E-2</v>
      </c>
      <c r="BA27">
        <f t="shared" si="2"/>
        <v>0</v>
      </c>
      <c r="BB27">
        <f t="shared" si="2"/>
        <v>7.0105329363043659E-2</v>
      </c>
      <c r="BG27">
        <v>16</v>
      </c>
      <c r="BH27">
        <v>385.74900000000002</v>
      </c>
      <c r="CE27" t="s">
        <v>104</v>
      </c>
      <c r="CF27" t="s">
        <v>103</v>
      </c>
      <c r="CG27" t="s">
        <v>104</v>
      </c>
      <c r="CH27" t="s">
        <v>103</v>
      </c>
      <c r="CI27" t="s">
        <v>104</v>
      </c>
      <c r="CJ27" t="s">
        <v>103</v>
      </c>
      <c r="CK27" t="s">
        <v>104</v>
      </c>
      <c r="CL27" t="s">
        <v>103</v>
      </c>
    </row>
    <row r="28" spans="2:90" x14ac:dyDescent="0.2">
      <c r="N28">
        <v>7625.2759999999998</v>
      </c>
      <c r="AF28" t="s">
        <v>100</v>
      </c>
      <c r="AH28" s="5">
        <f>AH26/AH25</f>
        <v>9.8635989576189846</v>
      </c>
      <c r="AI28" s="5">
        <f>AI26/AI25</f>
        <v>36.955366237069398</v>
      </c>
      <c r="AJ28" s="5">
        <f>AJ26/AJ25</f>
        <v>33.330601591974087</v>
      </c>
      <c r="AO28">
        <v>26</v>
      </c>
      <c r="AP28">
        <v>3458.64</v>
      </c>
      <c r="AR28" t="s">
        <v>110</v>
      </c>
      <c r="AS28">
        <f>AS23/AS25</f>
        <v>0</v>
      </c>
      <c r="AT28">
        <f t="shared" ref="AT28:BB28" si="3">AT23/AT25</f>
        <v>0.21426170342532896</v>
      </c>
      <c r="AU28">
        <f t="shared" si="3"/>
        <v>2.7108336587079326E-2</v>
      </c>
      <c r="AV28">
        <f t="shared" si="3"/>
        <v>3.4619583795296248E-2</v>
      </c>
      <c r="AW28">
        <f t="shared" si="3"/>
        <v>3.8674553848488259E-2</v>
      </c>
      <c r="AX28">
        <f t="shared" si="3"/>
        <v>3.2963027029129878E-2</v>
      </c>
      <c r="AY28">
        <f t="shared" si="3"/>
        <v>3.6225155668403987E-2</v>
      </c>
      <c r="AZ28">
        <f t="shared" si="3"/>
        <v>4.4054107870500035E-2</v>
      </c>
      <c r="BA28">
        <f t="shared" si="3"/>
        <v>0.13129881373093913</v>
      </c>
      <c r="BB28">
        <f t="shared" si="3"/>
        <v>8.0241895046576112E-2</v>
      </c>
      <c r="BG28">
        <v>17</v>
      </c>
      <c r="BH28">
        <v>205.506</v>
      </c>
      <c r="BL28" s="6"/>
      <c r="BM28" s="6"/>
      <c r="BN28" s="6"/>
      <c r="BO28" s="7" t="s">
        <v>109</v>
      </c>
      <c r="BP28" s="6"/>
      <c r="BQ28" s="7" t="s">
        <v>95</v>
      </c>
      <c r="BR28" s="6"/>
      <c r="BS28" s="7" t="s">
        <v>96</v>
      </c>
      <c r="BT28" s="6"/>
      <c r="BU28" s="7" t="s">
        <v>97</v>
      </c>
      <c r="BV28" s="6"/>
      <c r="CC28" t="s">
        <v>72</v>
      </c>
      <c r="CD28" t="s">
        <v>112</v>
      </c>
      <c r="CE28" t="s">
        <v>113</v>
      </c>
      <c r="CF28" t="s">
        <v>113</v>
      </c>
      <c r="CG28" t="s">
        <v>114</v>
      </c>
      <c r="CH28" t="s">
        <v>114</v>
      </c>
      <c r="CI28" t="s">
        <v>115</v>
      </c>
      <c r="CJ28" t="s">
        <v>115</v>
      </c>
      <c r="CK28" t="s">
        <v>115</v>
      </c>
      <c r="CL28" t="s">
        <v>115</v>
      </c>
    </row>
    <row r="29" spans="2:90" x14ac:dyDescent="0.2">
      <c r="D29" t="s">
        <v>19</v>
      </c>
      <c r="E29" t="s">
        <v>21</v>
      </c>
      <c r="F29" t="s">
        <v>22</v>
      </c>
      <c r="G29" t="s">
        <v>20</v>
      </c>
      <c r="H29" t="s">
        <v>18</v>
      </c>
      <c r="O29" t="s">
        <v>75</v>
      </c>
      <c r="AO29">
        <v>27</v>
      </c>
      <c r="AP29">
        <v>1014.669</v>
      </c>
      <c r="AR29" t="s">
        <v>108</v>
      </c>
      <c r="AU29">
        <f>AV26/AU26</f>
        <v>0.98934532969963618</v>
      </c>
      <c r="AW29">
        <f>AX26/AW26</f>
        <v>0.85738178888487182</v>
      </c>
      <c r="AY29">
        <f>AZ26/AY26</f>
        <v>1.3361011806482297</v>
      </c>
      <c r="BA29">
        <f>BB26/BA26</f>
        <v>0.79612189848725123</v>
      </c>
      <c r="BG29">
        <v>18</v>
      </c>
      <c r="BH29">
        <v>8594.518</v>
      </c>
      <c r="BL29" s="6" t="s">
        <v>101</v>
      </c>
      <c r="BM29" s="6" t="s">
        <v>111</v>
      </c>
      <c r="BN29" s="6" t="s">
        <v>102</v>
      </c>
      <c r="BO29" s="7" t="s">
        <v>103</v>
      </c>
      <c r="BP29" s="6" t="s">
        <v>104</v>
      </c>
      <c r="BQ29" s="7" t="s">
        <v>103</v>
      </c>
      <c r="BR29" s="6" t="s">
        <v>104</v>
      </c>
      <c r="BS29" s="7" t="s">
        <v>103</v>
      </c>
      <c r="BT29" s="6" t="s">
        <v>104</v>
      </c>
      <c r="BU29" s="7" t="s">
        <v>103</v>
      </c>
      <c r="BV29" s="6" t="s">
        <v>104</v>
      </c>
      <c r="CB29">
        <v>1</v>
      </c>
      <c r="CD29">
        <v>871.30499999999995</v>
      </c>
      <c r="CE29">
        <v>1671.0830000000001</v>
      </c>
      <c r="CF29">
        <v>4995.4889999999996</v>
      </c>
      <c r="CG29">
        <v>1115.134</v>
      </c>
      <c r="CH29">
        <v>2882.8110000000001</v>
      </c>
      <c r="CI29">
        <v>5455.7110000000002</v>
      </c>
      <c r="CJ29">
        <v>7852.61</v>
      </c>
      <c r="CK29">
        <v>3156.933</v>
      </c>
      <c r="CL29">
        <v>5502.2460000000001</v>
      </c>
    </row>
    <row r="30" spans="2:90" x14ac:dyDescent="0.2">
      <c r="B30" t="s">
        <v>17</v>
      </c>
      <c r="C30" t="s">
        <v>24</v>
      </c>
      <c r="D30">
        <v>287.8</v>
      </c>
      <c r="E30">
        <v>130</v>
      </c>
      <c r="F30">
        <v>129</v>
      </c>
      <c r="G30" t="s">
        <v>16</v>
      </c>
      <c r="O30" t="s">
        <v>76</v>
      </c>
      <c r="AO30">
        <v>28</v>
      </c>
      <c r="AP30">
        <v>676.11300000000006</v>
      </c>
      <c r="BG30">
        <v>19</v>
      </c>
      <c r="BH30">
        <v>573.11300000000006</v>
      </c>
      <c r="BK30">
        <v>1</v>
      </c>
      <c r="BL30">
        <v>2771.518</v>
      </c>
      <c r="BM30">
        <v>5645.66</v>
      </c>
      <c r="BO30">
        <v>2802.74</v>
      </c>
      <c r="BP30">
        <v>3173.74</v>
      </c>
      <c r="BQ30">
        <v>3034.4470000000001</v>
      </c>
      <c r="BR30">
        <v>4137.9830000000002</v>
      </c>
      <c r="BS30">
        <v>8594.518</v>
      </c>
      <c r="BT30">
        <v>5782.3469999999998</v>
      </c>
      <c r="BU30">
        <v>3807.0329999999999</v>
      </c>
      <c r="BV30">
        <v>2437.6190000000001</v>
      </c>
      <c r="CB30">
        <v>2</v>
      </c>
      <c r="CD30">
        <v>9133.3469999999998</v>
      </c>
      <c r="CF30">
        <v>568.64800000000002</v>
      </c>
      <c r="CH30">
        <v>786.47699999999998</v>
      </c>
      <c r="CI30">
        <v>654.11300000000006</v>
      </c>
      <c r="CJ30">
        <v>1466.74</v>
      </c>
      <c r="CK30">
        <v>160.84899999999999</v>
      </c>
      <c r="CL30">
        <v>611.52700000000004</v>
      </c>
    </row>
    <row r="31" spans="2:90" x14ac:dyDescent="0.2">
      <c r="C31" t="s">
        <v>25</v>
      </c>
      <c r="D31">
        <v>1282</v>
      </c>
      <c r="E31">
        <v>363</v>
      </c>
      <c r="F31" t="s">
        <v>16</v>
      </c>
      <c r="G31" t="s">
        <v>16</v>
      </c>
      <c r="H31">
        <v>9097</v>
      </c>
      <c r="AO31">
        <v>29</v>
      </c>
      <c r="AP31">
        <v>4068.9029999999998</v>
      </c>
      <c r="BG31">
        <v>20</v>
      </c>
      <c r="BH31">
        <v>606.69799999999998</v>
      </c>
      <c r="BK31">
        <v>2</v>
      </c>
      <c r="BS31">
        <v>573.11300000000006</v>
      </c>
      <c r="CB31" t="s">
        <v>107</v>
      </c>
      <c r="CD31">
        <f t="shared" ref="CD31:CL31" si="4">CD30/(CD29+CD30)</f>
        <v>0.91291001426136553</v>
      </c>
      <c r="CE31">
        <f t="shared" si="4"/>
        <v>0</v>
      </c>
      <c r="CF31">
        <f t="shared" si="4"/>
        <v>0.10219877763613658</v>
      </c>
      <c r="CG31">
        <f t="shared" si="4"/>
        <v>0</v>
      </c>
      <c r="CH31">
        <f t="shared" si="4"/>
        <v>0.21434049330551322</v>
      </c>
      <c r="CI31">
        <f t="shared" si="4"/>
        <v>0.10705922134581945</v>
      </c>
      <c r="CJ31">
        <f t="shared" si="4"/>
        <v>0.15738651300788145</v>
      </c>
      <c r="CK31">
        <f t="shared" si="4"/>
        <v>4.8480882710196141E-2</v>
      </c>
      <c r="CL31">
        <f t="shared" si="4"/>
        <v>0.10002448569811147</v>
      </c>
    </row>
    <row r="32" spans="2:90" x14ac:dyDescent="0.2">
      <c r="AO32">
        <v>30</v>
      </c>
      <c r="AP32">
        <v>411.74900000000002</v>
      </c>
      <c r="BG32">
        <v>21</v>
      </c>
      <c r="BH32">
        <v>186.38499999999999</v>
      </c>
      <c r="BK32">
        <v>3</v>
      </c>
      <c r="BN32">
        <v>2363.8910000000001</v>
      </c>
      <c r="BO32">
        <v>793.69799999999998</v>
      </c>
      <c r="BP32">
        <v>893.94100000000003</v>
      </c>
      <c r="BQ32">
        <v>339.577</v>
      </c>
      <c r="BR32">
        <v>385.74900000000002</v>
      </c>
      <c r="BS32">
        <v>606.69799999999998</v>
      </c>
      <c r="BT32">
        <v>235.678</v>
      </c>
      <c r="CB32" t="s">
        <v>116</v>
      </c>
      <c r="CI32">
        <f>CI31/CJ31</f>
        <v>0.68023123010837816</v>
      </c>
      <c r="CK32">
        <f>CK31/CL31</f>
        <v>0.48469014733570875</v>
      </c>
    </row>
    <row r="33" spans="2:74" x14ac:dyDescent="0.2">
      <c r="B33" t="s">
        <v>23</v>
      </c>
      <c r="AO33">
        <v>31</v>
      </c>
      <c r="AP33">
        <v>921.35500000000002</v>
      </c>
      <c r="BG33">
        <v>22</v>
      </c>
      <c r="BH33">
        <v>5782.3469999999998</v>
      </c>
      <c r="BK33">
        <v>6</v>
      </c>
      <c r="BN33">
        <v>1606.4770000000001</v>
      </c>
    </row>
    <row r="34" spans="2:74" x14ac:dyDescent="0.2">
      <c r="C34" t="s">
        <v>24</v>
      </c>
      <c r="D34">
        <v>564</v>
      </c>
      <c r="E34">
        <v>438</v>
      </c>
      <c r="G34">
        <v>6</v>
      </c>
      <c r="AO34">
        <v>32</v>
      </c>
      <c r="AP34">
        <v>471.28399999999999</v>
      </c>
      <c r="BG34">
        <v>23</v>
      </c>
      <c r="BH34">
        <v>235.678</v>
      </c>
      <c r="BK34">
        <v>9</v>
      </c>
      <c r="BN34">
        <v>177.678</v>
      </c>
      <c r="BO34">
        <v>425.92</v>
      </c>
      <c r="BP34">
        <v>474.74900000000002</v>
      </c>
      <c r="BQ34">
        <v>148.678</v>
      </c>
      <c r="BR34">
        <v>205.506</v>
      </c>
      <c r="BS34">
        <v>186.38499999999999</v>
      </c>
      <c r="BT34">
        <v>120.72799999999999</v>
      </c>
    </row>
    <row r="35" spans="2:74" x14ac:dyDescent="0.2">
      <c r="C35" t="s">
        <v>25</v>
      </c>
      <c r="D35">
        <v>2325</v>
      </c>
      <c r="E35">
        <v>1977</v>
      </c>
      <c r="G35">
        <v>66</v>
      </c>
      <c r="BG35">
        <v>24</v>
      </c>
      <c r="BH35">
        <v>120.72799999999999</v>
      </c>
    </row>
    <row r="36" spans="2:74" x14ac:dyDescent="0.2">
      <c r="BG36">
        <v>25</v>
      </c>
      <c r="BH36">
        <v>3807.0329999999999</v>
      </c>
      <c r="BK36" t="s">
        <v>105</v>
      </c>
      <c r="BL36">
        <f>BL31+BL32+BL33+BL34+BL30</f>
        <v>2771.518</v>
      </c>
      <c r="BM36">
        <f t="shared" ref="BM36:BU36" si="5">BM31+BM32+BM33+BM34+BM30</f>
        <v>5645.66</v>
      </c>
      <c r="BN36">
        <f t="shared" si="5"/>
        <v>4148.0460000000003</v>
      </c>
      <c r="BO36">
        <f t="shared" si="5"/>
        <v>4022.3579999999997</v>
      </c>
      <c r="BP36">
        <f t="shared" si="5"/>
        <v>4542.43</v>
      </c>
      <c r="BQ36">
        <f t="shared" si="5"/>
        <v>3522.7020000000002</v>
      </c>
      <c r="BR36">
        <f t="shared" si="5"/>
        <v>4729.2380000000003</v>
      </c>
      <c r="BS36">
        <f t="shared" si="5"/>
        <v>9960.7139999999999</v>
      </c>
      <c r="BT36">
        <f t="shared" si="5"/>
        <v>6138.7529999999997</v>
      </c>
      <c r="BU36">
        <f t="shared" si="5"/>
        <v>3807.0329999999999</v>
      </c>
      <c r="BV36">
        <f>BV31+BV32+BV33+BV34+BV30</f>
        <v>2437.6190000000001</v>
      </c>
    </row>
    <row r="37" spans="2:74" x14ac:dyDescent="0.2">
      <c r="BG37">
        <v>26</v>
      </c>
      <c r="BH37">
        <v>2437.6190000000001</v>
      </c>
      <c r="BK37" t="s">
        <v>106</v>
      </c>
      <c r="BL37">
        <f>BL32/BL36</f>
        <v>0</v>
      </c>
      <c r="BM37">
        <f t="shared" ref="BM37:BV37" si="6">BM32/BM36</f>
        <v>0</v>
      </c>
      <c r="BN37">
        <f t="shared" si="6"/>
        <v>0.5698806136672544</v>
      </c>
      <c r="BO37">
        <f t="shared" si="6"/>
        <v>0.19732157107845696</v>
      </c>
      <c r="BP37">
        <f t="shared" si="6"/>
        <v>0.19679796936881799</v>
      </c>
      <c r="BQ37">
        <f t="shared" si="6"/>
        <v>9.6396743181796238E-2</v>
      </c>
      <c r="BR37">
        <f t="shared" si="6"/>
        <v>8.1566840154798717E-2</v>
      </c>
      <c r="BS37">
        <f t="shared" si="6"/>
        <v>6.0909087440920398E-2</v>
      </c>
      <c r="BT37">
        <f t="shared" si="6"/>
        <v>3.8391836257298514E-2</v>
      </c>
      <c r="BU37">
        <f t="shared" si="6"/>
        <v>0</v>
      </c>
      <c r="BV37">
        <f t="shared" si="6"/>
        <v>0</v>
      </c>
    </row>
    <row r="38" spans="2:74" x14ac:dyDescent="0.2">
      <c r="BK38" t="s">
        <v>107</v>
      </c>
      <c r="BL38">
        <f>BL31/BL36</f>
        <v>0</v>
      </c>
      <c r="BM38">
        <f t="shared" ref="BM38:BV38" si="7">BM31/BM36</f>
        <v>0</v>
      </c>
      <c r="BN38">
        <f t="shared" si="7"/>
        <v>0</v>
      </c>
      <c r="BO38">
        <f t="shared" si="7"/>
        <v>0</v>
      </c>
      <c r="BP38">
        <f t="shared" si="7"/>
        <v>0</v>
      </c>
      <c r="BQ38">
        <f t="shared" si="7"/>
        <v>0</v>
      </c>
      <c r="BR38">
        <f t="shared" si="7"/>
        <v>0</v>
      </c>
      <c r="BS38">
        <f t="shared" si="7"/>
        <v>5.7537341198632956E-2</v>
      </c>
      <c r="BT38">
        <f t="shared" si="7"/>
        <v>0</v>
      </c>
      <c r="BU38">
        <f t="shared" si="7"/>
        <v>0</v>
      </c>
      <c r="BV38">
        <f t="shared" si="7"/>
        <v>0</v>
      </c>
    </row>
    <row r="39" spans="2:74" x14ac:dyDescent="0.2">
      <c r="BK39" t="s">
        <v>110</v>
      </c>
      <c r="BL39">
        <f>BL33/BL36</f>
        <v>0</v>
      </c>
      <c r="BM39">
        <f t="shared" ref="BM39:BU39" si="8">BM33/BM36</f>
        <v>0</v>
      </c>
      <c r="BN39">
        <f t="shared" si="8"/>
        <v>0.3872852422562334</v>
      </c>
      <c r="BO39">
        <f t="shared" si="8"/>
        <v>0</v>
      </c>
      <c r="BP39">
        <f t="shared" si="8"/>
        <v>0</v>
      </c>
      <c r="BQ39">
        <f t="shared" si="8"/>
        <v>0</v>
      </c>
      <c r="BR39">
        <f t="shared" si="8"/>
        <v>0</v>
      </c>
      <c r="BS39">
        <f t="shared" si="8"/>
        <v>0</v>
      </c>
      <c r="BT39">
        <f t="shared" si="8"/>
        <v>0</v>
      </c>
      <c r="BU39">
        <f t="shared" si="8"/>
        <v>0</v>
      </c>
      <c r="BV39">
        <f>BV33/BV36</f>
        <v>0</v>
      </c>
    </row>
    <row r="40" spans="2:74" x14ac:dyDescent="0.2">
      <c r="BK40" t="s">
        <v>108</v>
      </c>
      <c r="BO40">
        <f>BO37/BP37</f>
        <v>1.0026606052456655</v>
      </c>
      <c r="BQ40">
        <f>BQ37/BR37</f>
        <v>1.1818128911068899</v>
      </c>
      <c r="BS40">
        <f>BS37/BT37</f>
        <v>1.5865114404196079</v>
      </c>
      <c r="BU40" t="e">
        <f>BU37/BV37</f>
        <v>#DIV/0!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9603F8-A9C0-984A-A72B-6509F824F042}">
  <dimension ref="A1:I54"/>
  <sheetViews>
    <sheetView topLeftCell="O1" zoomScale="84" zoomScaleNormal="85" workbookViewId="0">
      <selection activeCell="T47" sqref="T47"/>
    </sheetView>
  </sheetViews>
  <sheetFormatPr baseColWidth="10" defaultRowHeight="16" x14ac:dyDescent="0.2"/>
  <cols>
    <col min="2" max="2" width="9.83203125" bestFit="1" customWidth="1"/>
    <col min="3" max="3" width="11.33203125" bestFit="1" customWidth="1"/>
    <col min="6" max="6" width="11.33203125" bestFit="1" customWidth="1"/>
    <col min="7" max="7" width="12.83203125" bestFit="1" customWidth="1"/>
    <col min="9" max="9" width="15.1640625" customWidth="1"/>
  </cols>
  <sheetData>
    <row r="1" spans="1:9" x14ac:dyDescent="0.2">
      <c r="A1" t="s">
        <v>27</v>
      </c>
      <c r="B1" t="s">
        <v>28</v>
      </c>
      <c r="C1" t="s">
        <v>30</v>
      </c>
      <c r="D1" t="s">
        <v>29</v>
      </c>
      <c r="F1" t="s">
        <v>46</v>
      </c>
      <c r="G1" t="s">
        <v>32</v>
      </c>
      <c r="H1" t="s">
        <v>33</v>
      </c>
      <c r="I1" t="s">
        <v>45</v>
      </c>
    </row>
    <row r="2" spans="1:9" x14ac:dyDescent="0.2">
      <c r="A2">
        <v>1</v>
      </c>
      <c r="B2">
        <v>2</v>
      </c>
      <c r="C2">
        <v>9</v>
      </c>
      <c r="F2">
        <v>1</v>
      </c>
      <c r="H2">
        <v>0</v>
      </c>
      <c r="I2">
        <f t="shared" ref="I2:I47" si="0">H2*(24/2.26)</f>
        <v>0</v>
      </c>
    </row>
    <row r="3" spans="1:9" x14ac:dyDescent="0.2">
      <c r="A3">
        <v>2</v>
      </c>
      <c r="B3">
        <v>15</v>
      </c>
      <c r="C3">
        <v>16</v>
      </c>
      <c r="F3">
        <v>28</v>
      </c>
      <c r="H3">
        <v>0.10680000000000001</v>
      </c>
      <c r="I3">
        <f t="shared" si="0"/>
        <v>1.1341592920353984</v>
      </c>
    </row>
    <row r="4" spans="1:9" x14ac:dyDescent="0.2">
      <c r="A4">
        <v>3</v>
      </c>
      <c r="B4">
        <v>19</v>
      </c>
      <c r="C4">
        <v>30</v>
      </c>
      <c r="F4">
        <v>26</v>
      </c>
      <c r="H4">
        <v>1.0345</v>
      </c>
      <c r="I4">
        <f t="shared" si="0"/>
        <v>10.985840707964602</v>
      </c>
    </row>
    <row r="5" spans="1:9" x14ac:dyDescent="0.2">
      <c r="A5">
        <v>4</v>
      </c>
      <c r="B5">
        <v>17</v>
      </c>
      <c r="C5">
        <v>24</v>
      </c>
      <c r="F5">
        <v>24</v>
      </c>
      <c r="H5">
        <v>2.2593999999999999</v>
      </c>
      <c r="I5">
        <f>H5*(24/2.26)</f>
        <v>23.993628318584069</v>
      </c>
    </row>
    <row r="6" spans="1:9" x14ac:dyDescent="0.2">
      <c r="A6">
        <v>5</v>
      </c>
      <c r="B6">
        <v>26</v>
      </c>
      <c r="C6">
        <v>18</v>
      </c>
      <c r="F6">
        <v>14</v>
      </c>
      <c r="H6">
        <v>1.7684</v>
      </c>
      <c r="I6">
        <f t="shared" si="0"/>
        <v>18.779469026548671</v>
      </c>
    </row>
    <row r="7" spans="1:9" x14ac:dyDescent="0.2">
      <c r="A7">
        <v>6</v>
      </c>
      <c r="B7">
        <v>24</v>
      </c>
      <c r="C7">
        <v>10</v>
      </c>
      <c r="F7">
        <v>17</v>
      </c>
      <c r="H7">
        <v>2.0811000000000002</v>
      </c>
      <c r="I7">
        <f t="shared" si="0"/>
        <v>22.100176991150445</v>
      </c>
    </row>
    <row r="8" spans="1:9" x14ac:dyDescent="0.2">
      <c r="A8">
        <v>7</v>
      </c>
      <c r="B8">
        <v>10</v>
      </c>
      <c r="C8">
        <v>12</v>
      </c>
      <c r="F8">
        <v>14</v>
      </c>
      <c r="H8">
        <v>1.482</v>
      </c>
      <c r="I8">
        <f t="shared" si="0"/>
        <v>15.738053097345134</v>
      </c>
    </row>
    <row r="9" spans="1:9" x14ac:dyDescent="0.2">
      <c r="A9">
        <v>8</v>
      </c>
      <c r="B9">
        <v>8</v>
      </c>
      <c r="C9">
        <v>10</v>
      </c>
      <c r="F9">
        <v>13</v>
      </c>
      <c r="H9">
        <v>1.5848</v>
      </c>
      <c r="I9">
        <f t="shared" si="0"/>
        <v>16.829734513274335</v>
      </c>
    </row>
    <row r="10" spans="1:9" x14ac:dyDescent="0.2">
      <c r="A10">
        <v>9</v>
      </c>
      <c r="B10">
        <v>13</v>
      </c>
      <c r="C10">
        <v>10</v>
      </c>
      <c r="F10">
        <v>19</v>
      </c>
      <c r="H10">
        <v>1.0365</v>
      </c>
      <c r="I10">
        <f t="shared" si="0"/>
        <v>11.007079646017699</v>
      </c>
    </row>
    <row r="11" spans="1:9" x14ac:dyDescent="0.2">
      <c r="A11">
        <v>10</v>
      </c>
      <c r="B11">
        <v>19</v>
      </c>
      <c r="C11">
        <v>6</v>
      </c>
      <c r="F11">
        <v>14</v>
      </c>
      <c r="H11">
        <v>0.94610000000000005</v>
      </c>
      <c r="I11">
        <f t="shared" si="0"/>
        <v>10.0470796460177</v>
      </c>
    </row>
    <row r="12" spans="1:9" x14ac:dyDescent="0.2">
      <c r="A12">
        <v>11</v>
      </c>
      <c r="B12">
        <v>10</v>
      </c>
      <c r="C12">
        <v>9</v>
      </c>
      <c r="F12">
        <v>12</v>
      </c>
      <c r="H12">
        <v>0.68300000000000005</v>
      </c>
      <c r="I12">
        <f t="shared" si="0"/>
        <v>7.2530973451327441</v>
      </c>
    </row>
    <row r="13" spans="1:9" x14ac:dyDescent="0.2">
      <c r="A13">
        <v>12</v>
      </c>
      <c r="B13">
        <v>15</v>
      </c>
      <c r="C13">
        <v>4</v>
      </c>
      <c r="F13">
        <v>10</v>
      </c>
      <c r="H13">
        <v>0.59719999999999995</v>
      </c>
      <c r="I13">
        <f t="shared" si="0"/>
        <v>6.3419469026548674</v>
      </c>
    </row>
    <row r="14" spans="1:9" x14ac:dyDescent="0.2">
      <c r="A14">
        <v>13</v>
      </c>
      <c r="B14">
        <v>4</v>
      </c>
      <c r="C14">
        <v>6</v>
      </c>
      <c r="F14">
        <v>10</v>
      </c>
      <c r="H14">
        <v>0.42109999999999997</v>
      </c>
      <c r="I14">
        <f t="shared" si="0"/>
        <v>4.4718584070796457</v>
      </c>
    </row>
    <row r="15" spans="1:9" x14ac:dyDescent="0.2">
      <c r="A15">
        <v>14</v>
      </c>
      <c r="B15">
        <v>5</v>
      </c>
      <c r="C15">
        <v>6</v>
      </c>
      <c r="F15">
        <v>14</v>
      </c>
      <c r="H15">
        <v>0.34770000000000001</v>
      </c>
      <c r="I15">
        <f t="shared" si="0"/>
        <v>3.6923893805309738</v>
      </c>
    </row>
    <row r="16" spans="1:9" x14ac:dyDescent="0.2">
      <c r="A16">
        <v>15</v>
      </c>
      <c r="B16">
        <v>10</v>
      </c>
      <c r="C16">
        <v>5</v>
      </c>
      <c r="F16">
        <v>8</v>
      </c>
      <c r="H16">
        <v>0.25469999999999998</v>
      </c>
      <c r="I16">
        <f t="shared" si="0"/>
        <v>2.7047787610619469</v>
      </c>
    </row>
    <row r="17" spans="1:9" x14ac:dyDescent="0.2">
      <c r="A17">
        <v>16</v>
      </c>
      <c r="B17">
        <v>1</v>
      </c>
      <c r="F17">
        <v>4</v>
      </c>
      <c r="H17">
        <v>0.2079</v>
      </c>
      <c r="I17">
        <f t="shared" si="0"/>
        <v>2.2077876106194689</v>
      </c>
    </row>
    <row r="18" spans="1:9" x14ac:dyDescent="0.2">
      <c r="A18">
        <v>17</v>
      </c>
      <c r="B18">
        <v>3</v>
      </c>
      <c r="C18">
        <v>1</v>
      </c>
      <c r="F18">
        <v>8</v>
      </c>
      <c r="H18">
        <v>0.1502</v>
      </c>
      <c r="I18">
        <f t="shared" si="0"/>
        <v>1.5950442477876108</v>
      </c>
    </row>
    <row r="19" spans="1:9" x14ac:dyDescent="0.2">
      <c r="A19">
        <v>18</v>
      </c>
      <c r="B19">
        <v>3</v>
      </c>
      <c r="F19">
        <v>8</v>
      </c>
      <c r="H19">
        <v>0.1187</v>
      </c>
      <c r="I19">
        <f t="shared" si="0"/>
        <v>1.2605309734513275</v>
      </c>
    </row>
    <row r="20" spans="1:9" x14ac:dyDescent="0.2">
      <c r="A20">
        <v>19</v>
      </c>
      <c r="B20">
        <v>4</v>
      </c>
      <c r="C20">
        <v>1</v>
      </c>
      <c r="F20">
        <v>0</v>
      </c>
      <c r="H20">
        <v>8.77E-2</v>
      </c>
      <c r="I20">
        <f t="shared" si="0"/>
        <v>0.9313274336283186</v>
      </c>
    </row>
    <row r="21" spans="1:9" x14ac:dyDescent="0.2">
      <c r="A21">
        <v>20</v>
      </c>
      <c r="B21">
        <v>4</v>
      </c>
      <c r="C21">
        <v>2</v>
      </c>
      <c r="F21">
        <v>4</v>
      </c>
      <c r="H21">
        <v>6.8699999999999997E-2</v>
      </c>
      <c r="I21">
        <f t="shared" si="0"/>
        <v>0.7295575221238938</v>
      </c>
    </row>
    <row r="22" spans="1:9" x14ac:dyDescent="0.2">
      <c r="A22">
        <v>21</v>
      </c>
      <c r="B22">
        <v>12</v>
      </c>
      <c r="F22">
        <v>7</v>
      </c>
      <c r="H22">
        <v>5.0500000000000003E-2</v>
      </c>
      <c r="I22">
        <f t="shared" si="0"/>
        <v>0.536283185840708</v>
      </c>
    </row>
    <row r="23" spans="1:9" x14ac:dyDescent="0.2">
      <c r="A23">
        <v>22</v>
      </c>
      <c r="B23">
        <v>4</v>
      </c>
      <c r="F23">
        <v>6</v>
      </c>
      <c r="H23">
        <v>3.9100000000000003E-2</v>
      </c>
      <c r="I23">
        <f t="shared" si="0"/>
        <v>0.41522123893805313</v>
      </c>
    </row>
    <row r="24" spans="1:9" x14ac:dyDescent="0.2">
      <c r="A24">
        <v>23</v>
      </c>
      <c r="B24">
        <v>2</v>
      </c>
      <c r="F24">
        <v>4</v>
      </c>
      <c r="H24">
        <v>2.8899999999999999E-2</v>
      </c>
      <c r="I24">
        <f t="shared" si="0"/>
        <v>0.30690265486725665</v>
      </c>
    </row>
    <row r="25" spans="1:9" x14ac:dyDescent="0.2">
      <c r="A25">
        <v>24</v>
      </c>
      <c r="B25">
        <v>2</v>
      </c>
      <c r="C25">
        <v>2</v>
      </c>
      <c r="F25">
        <v>3</v>
      </c>
      <c r="H25">
        <v>2.23E-2</v>
      </c>
      <c r="I25">
        <f t="shared" si="0"/>
        <v>0.23681415929203542</v>
      </c>
    </row>
    <row r="26" spans="1:9" x14ac:dyDescent="0.2">
      <c r="A26">
        <v>25</v>
      </c>
      <c r="H26">
        <v>1.6400000000000001E-2</v>
      </c>
      <c r="I26">
        <f t="shared" si="0"/>
        <v>0.17415929203539826</v>
      </c>
    </row>
    <row r="27" spans="1:9" x14ac:dyDescent="0.2">
      <c r="A27">
        <v>26</v>
      </c>
      <c r="B27">
        <v>3</v>
      </c>
      <c r="C27">
        <v>1</v>
      </c>
      <c r="F27">
        <v>3</v>
      </c>
      <c r="H27">
        <v>1.26E-2</v>
      </c>
      <c r="I27">
        <f t="shared" si="0"/>
        <v>0.13380530973451329</v>
      </c>
    </row>
    <row r="28" spans="1:9" x14ac:dyDescent="0.2">
      <c r="A28">
        <v>27</v>
      </c>
      <c r="B28">
        <v>2</v>
      </c>
      <c r="C28">
        <v>1</v>
      </c>
      <c r="F28">
        <v>3</v>
      </c>
      <c r="H28">
        <v>9.2999999999999992E-3</v>
      </c>
      <c r="I28">
        <f t="shared" si="0"/>
        <v>9.8761061946902651E-2</v>
      </c>
    </row>
    <row r="29" spans="1:9" x14ac:dyDescent="0.2">
      <c r="A29">
        <v>28</v>
      </c>
      <c r="B29">
        <v>2</v>
      </c>
      <c r="C29">
        <v>1</v>
      </c>
      <c r="F29">
        <v>1</v>
      </c>
      <c r="H29">
        <v>7.1000000000000004E-3</v>
      </c>
      <c r="I29">
        <f t="shared" si="0"/>
        <v>7.5398230088495583E-2</v>
      </c>
    </row>
    <row r="30" spans="1:9" x14ac:dyDescent="0.2">
      <c r="A30">
        <v>29</v>
      </c>
      <c r="B30">
        <v>3</v>
      </c>
      <c r="F30">
        <v>1</v>
      </c>
      <c r="H30">
        <v>5.1999999999999998E-3</v>
      </c>
      <c r="I30">
        <f t="shared" si="0"/>
        <v>5.5221238938053099E-2</v>
      </c>
    </row>
    <row r="31" spans="1:9" x14ac:dyDescent="0.2">
      <c r="A31">
        <v>30</v>
      </c>
      <c r="B31">
        <v>1</v>
      </c>
      <c r="F31">
        <v>1</v>
      </c>
      <c r="H31">
        <v>4.0000000000000001E-3</v>
      </c>
      <c r="I31">
        <f t="shared" si="0"/>
        <v>4.2477876106194697E-2</v>
      </c>
    </row>
    <row r="32" spans="1:9" x14ac:dyDescent="0.2">
      <c r="A32">
        <v>31</v>
      </c>
      <c r="B32">
        <v>1</v>
      </c>
      <c r="H32">
        <v>2.8999999999999998E-3</v>
      </c>
      <c r="I32">
        <f t="shared" si="0"/>
        <v>3.0796460176991149E-2</v>
      </c>
    </row>
    <row r="33" spans="1:9" x14ac:dyDescent="0.2">
      <c r="A33">
        <v>32</v>
      </c>
      <c r="B33">
        <v>1</v>
      </c>
      <c r="C33">
        <v>1</v>
      </c>
      <c r="F33">
        <v>1</v>
      </c>
      <c r="H33">
        <v>2.2000000000000001E-3</v>
      </c>
      <c r="I33">
        <f t="shared" si="0"/>
        <v>2.3362831858407082E-2</v>
      </c>
    </row>
    <row r="34" spans="1:9" x14ac:dyDescent="0.2">
      <c r="A34">
        <v>33</v>
      </c>
      <c r="B34">
        <v>3</v>
      </c>
      <c r="F34">
        <v>1</v>
      </c>
      <c r="H34">
        <v>1.6000000000000001E-3</v>
      </c>
      <c r="I34">
        <f t="shared" si="0"/>
        <v>1.6991150442477877E-2</v>
      </c>
    </row>
    <row r="35" spans="1:9" x14ac:dyDescent="0.2">
      <c r="A35">
        <v>34</v>
      </c>
      <c r="B35">
        <v>1</v>
      </c>
      <c r="F35">
        <v>2</v>
      </c>
      <c r="H35">
        <v>1.1999999999999999E-3</v>
      </c>
      <c r="I35">
        <f t="shared" si="0"/>
        <v>1.2743362831858406E-2</v>
      </c>
    </row>
    <row r="36" spans="1:9" x14ac:dyDescent="0.2">
      <c r="A36">
        <v>35</v>
      </c>
      <c r="B36">
        <v>1</v>
      </c>
      <c r="F36">
        <v>1</v>
      </c>
      <c r="H36">
        <v>8.9999999999999998E-4</v>
      </c>
      <c r="I36">
        <f t="shared" si="0"/>
        <v>9.5575221238938055E-3</v>
      </c>
    </row>
    <row r="37" spans="1:9" x14ac:dyDescent="0.2">
      <c r="A37">
        <v>36</v>
      </c>
      <c r="H37">
        <v>6.9999999999999999E-4</v>
      </c>
      <c r="I37">
        <f t="shared" si="0"/>
        <v>7.4336283185840709E-3</v>
      </c>
    </row>
    <row r="38" spans="1:9" x14ac:dyDescent="0.2">
      <c r="A38">
        <v>37</v>
      </c>
      <c r="B38">
        <v>1</v>
      </c>
      <c r="F38">
        <v>3</v>
      </c>
      <c r="H38">
        <v>5.0000000000000001E-4</v>
      </c>
      <c r="I38">
        <f t="shared" si="0"/>
        <v>5.3097345132743371E-3</v>
      </c>
    </row>
    <row r="39" spans="1:9" x14ac:dyDescent="0.2">
      <c r="A39">
        <v>38</v>
      </c>
      <c r="H39">
        <v>4.0000000000000002E-4</v>
      </c>
      <c r="I39">
        <f t="shared" si="0"/>
        <v>4.2477876106194693E-3</v>
      </c>
    </row>
    <row r="40" spans="1:9" x14ac:dyDescent="0.2">
      <c r="A40">
        <v>39</v>
      </c>
      <c r="F40">
        <v>1</v>
      </c>
      <c r="H40">
        <v>2.9999999999999997E-4</v>
      </c>
      <c r="I40">
        <f t="shared" si="0"/>
        <v>3.1858407079646016E-3</v>
      </c>
    </row>
    <row r="41" spans="1:9" x14ac:dyDescent="0.2">
      <c r="A41">
        <v>40</v>
      </c>
      <c r="B41">
        <v>1</v>
      </c>
      <c r="H41">
        <v>2.0000000000000001E-4</v>
      </c>
      <c r="I41">
        <f t="shared" si="0"/>
        <v>2.1238938053097347E-3</v>
      </c>
    </row>
    <row r="42" spans="1:9" x14ac:dyDescent="0.2">
      <c r="A42">
        <v>41</v>
      </c>
      <c r="B42">
        <v>1</v>
      </c>
      <c r="H42">
        <v>2.0000000000000001E-4</v>
      </c>
      <c r="I42">
        <f t="shared" si="0"/>
        <v>2.1238938053097347E-3</v>
      </c>
    </row>
    <row r="43" spans="1:9" x14ac:dyDescent="0.2">
      <c r="A43">
        <v>42</v>
      </c>
      <c r="H43">
        <v>1E-4</v>
      </c>
      <c r="I43">
        <f t="shared" si="0"/>
        <v>1.0619469026548673E-3</v>
      </c>
    </row>
    <row r="44" spans="1:9" x14ac:dyDescent="0.2">
      <c r="A44">
        <v>43</v>
      </c>
      <c r="F44">
        <v>1</v>
      </c>
      <c r="H44">
        <v>1E-4</v>
      </c>
      <c r="I44">
        <f t="shared" si="0"/>
        <v>1.0619469026548673E-3</v>
      </c>
    </row>
    <row r="45" spans="1:9" x14ac:dyDescent="0.2">
      <c r="A45">
        <v>44</v>
      </c>
      <c r="F45">
        <v>1</v>
      </c>
      <c r="H45">
        <v>1E-4</v>
      </c>
      <c r="I45">
        <f t="shared" si="0"/>
        <v>1.0619469026548673E-3</v>
      </c>
    </row>
    <row r="46" spans="1:9" x14ac:dyDescent="0.2">
      <c r="A46">
        <v>45</v>
      </c>
      <c r="B46">
        <v>1</v>
      </c>
      <c r="F46">
        <v>1</v>
      </c>
      <c r="H46">
        <v>0</v>
      </c>
      <c r="I46">
        <f t="shared" si="0"/>
        <v>0</v>
      </c>
    </row>
    <row r="47" spans="1:9" x14ac:dyDescent="0.2">
      <c r="A47">
        <v>46</v>
      </c>
      <c r="B47">
        <v>1</v>
      </c>
      <c r="F47">
        <v>1</v>
      </c>
      <c r="H47">
        <v>0</v>
      </c>
      <c r="I47">
        <f t="shared" si="0"/>
        <v>0</v>
      </c>
    </row>
    <row r="48" spans="1:9" x14ac:dyDescent="0.2">
      <c r="A48">
        <v>47</v>
      </c>
      <c r="F48">
        <v>2</v>
      </c>
      <c r="H48">
        <v>0</v>
      </c>
    </row>
    <row r="49" spans="1:8" x14ac:dyDescent="0.2">
      <c r="A49">
        <v>48</v>
      </c>
      <c r="H49">
        <v>0</v>
      </c>
    </row>
    <row r="50" spans="1:8" x14ac:dyDescent="0.2">
      <c r="A50">
        <v>49</v>
      </c>
    </row>
    <row r="51" spans="1:8" x14ac:dyDescent="0.2">
      <c r="A51">
        <v>50</v>
      </c>
      <c r="F51">
        <v>1</v>
      </c>
    </row>
    <row r="53" spans="1:8" x14ac:dyDescent="0.2">
      <c r="A53" t="s">
        <v>5</v>
      </c>
      <c r="B53">
        <v>2809</v>
      </c>
      <c r="C53">
        <v>1312</v>
      </c>
      <c r="F53">
        <v>3367</v>
      </c>
    </row>
    <row r="54" spans="1:8" x14ac:dyDescent="0.2">
      <c r="A54" t="s">
        <v>31</v>
      </c>
      <c r="B54">
        <v>11.01</v>
      </c>
      <c r="C54">
        <v>7.09</v>
      </c>
      <c r="F54">
        <v>11.49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431BAF-C8F7-8748-996D-0BD518DC2DCC}">
  <dimension ref="A1:AI17"/>
  <sheetViews>
    <sheetView topLeftCell="AE1" zoomScaleNormal="153" workbookViewId="0">
      <selection activeCell="AI2" sqref="AI2:AI9"/>
    </sheetView>
  </sheetViews>
  <sheetFormatPr baseColWidth="10" defaultRowHeight="16" x14ac:dyDescent="0.2"/>
  <cols>
    <col min="1" max="1" width="23.1640625" bestFit="1" customWidth="1"/>
    <col min="2" max="2" width="29.1640625" bestFit="1" customWidth="1"/>
    <col min="3" max="3" width="30.83203125" bestFit="1" customWidth="1"/>
    <col min="7" max="7" width="29.5" bestFit="1" customWidth="1"/>
    <col min="8" max="8" width="31" bestFit="1" customWidth="1"/>
    <col min="10" max="10" width="12" bestFit="1" customWidth="1"/>
    <col min="12" max="12" width="29.5" bestFit="1" customWidth="1"/>
    <col min="13" max="13" width="31" bestFit="1" customWidth="1"/>
    <col min="15" max="15" width="11.6640625" bestFit="1" customWidth="1"/>
    <col min="17" max="17" width="30.6640625" bestFit="1" customWidth="1"/>
    <col min="18" max="18" width="30.83203125" bestFit="1" customWidth="1"/>
    <col min="20" max="20" width="11.6640625" bestFit="1" customWidth="1"/>
    <col min="22" max="22" width="30.6640625" bestFit="1" customWidth="1"/>
    <col min="23" max="23" width="32.5" bestFit="1" customWidth="1"/>
    <col min="25" max="25" width="11.6640625" bestFit="1" customWidth="1"/>
    <col min="28" max="28" width="30.1640625" bestFit="1" customWidth="1"/>
    <col min="29" max="29" width="28.1640625" bestFit="1" customWidth="1"/>
    <col min="31" max="31" width="29.33203125" bestFit="1" customWidth="1"/>
    <col min="32" max="32" width="27.6640625" bestFit="1" customWidth="1"/>
    <col min="34" max="34" width="30.83203125" bestFit="1" customWidth="1"/>
    <col min="35" max="35" width="28.1640625" bestFit="1" customWidth="1"/>
  </cols>
  <sheetData>
    <row r="1" spans="1:35" x14ac:dyDescent="0.2">
      <c r="A1" t="s">
        <v>56</v>
      </c>
      <c r="B1" t="s">
        <v>50</v>
      </c>
      <c r="C1" t="s">
        <v>49</v>
      </c>
      <c r="D1" t="s">
        <v>26</v>
      </c>
      <c r="E1" t="s">
        <v>51</v>
      </c>
      <c r="G1" t="s">
        <v>57</v>
      </c>
      <c r="H1" t="s">
        <v>58</v>
      </c>
      <c r="I1" t="s">
        <v>26</v>
      </c>
      <c r="J1" t="s">
        <v>51</v>
      </c>
      <c r="L1" t="s">
        <v>54</v>
      </c>
      <c r="M1" t="s">
        <v>55</v>
      </c>
      <c r="N1" t="s">
        <v>26</v>
      </c>
      <c r="O1" t="s">
        <v>51</v>
      </c>
      <c r="Q1" t="s">
        <v>60</v>
      </c>
      <c r="R1" t="s">
        <v>59</v>
      </c>
      <c r="S1" t="s">
        <v>26</v>
      </c>
      <c r="T1" t="s">
        <v>51</v>
      </c>
      <c r="V1" t="s">
        <v>68</v>
      </c>
      <c r="W1" t="s">
        <v>69</v>
      </c>
      <c r="X1" t="s">
        <v>26</v>
      </c>
      <c r="Y1" t="s">
        <v>51</v>
      </c>
      <c r="AB1" t="s">
        <v>71</v>
      </c>
      <c r="AC1" t="s">
        <v>70</v>
      </c>
      <c r="AE1" t="s">
        <v>79</v>
      </c>
      <c r="AF1" t="s">
        <v>70</v>
      </c>
      <c r="AH1" t="s">
        <v>90</v>
      </c>
      <c r="AI1" t="s">
        <v>70</v>
      </c>
    </row>
    <row r="2" spans="1:35" x14ac:dyDescent="0.2">
      <c r="A2" t="s">
        <v>36</v>
      </c>
      <c r="B2">
        <v>203</v>
      </c>
      <c r="C2">
        <v>203</v>
      </c>
      <c r="D2">
        <v>0</v>
      </c>
      <c r="E2">
        <f>D2*3003/6.5462</f>
        <v>0</v>
      </c>
      <c r="G2">
        <v>278</v>
      </c>
      <c r="H2">
        <v>278</v>
      </c>
      <c r="I2">
        <v>0</v>
      </c>
      <c r="L2">
        <v>369</v>
      </c>
      <c r="M2">
        <v>369</v>
      </c>
      <c r="N2">
        <v>0</v>
      </c>
      <c r="Q2">
        <v>850</v>
      </c>
      <c r="R2">
        <v>850</v>
      </c>
      <c r="S2">
        <v>0</v>
      </c>
      <c r="V2">
        <v>710</v>
      </c>
      <c r="W2">
        <v>710</v>
      </c>
      <c r="X2">
        <v>0</v>
      </c>
      <c r="Y2">
        <v>0</v>
      </c>
      <c r="AB2">
        <v>963</v>
      </c>
      <c r="AC2">
        <v>963</v>
      </c>
      <c r="AE2">
        <v>425</v>
      </c>
      <c r="AF2">
        <v>425</v>
      </c>
      <c r="AH2">
        <f>194+132</f>
        <v>326</v>
      </c>
      <c r="AI2">
        <v>326</v>
      </c>
    </row>
    <row r="3" spans="1:35" x14ac:dyDescent="0.2">
      <c r="A3" t="s">
        <v>37</v>
      </c>
      <c r="B3">
        <v>40</v>
      </c>
      <c r="C3">
        <v>80</v>
      </c>
      <c r="D3">
        <v>0</v>
      </c>
      <c r="E3">
        <f>D3*3003/6.5462</f>
        <v>0</v>
      </c>
      <c r="G3">
        <v>91</v>
      </c>
      <c r="H3">
        <v>182</v>
      </c>
      <c r="I3">
        <v>0</v>
      </c>
      <c r="L3">
        <v>87</v>
      </c>
      <c r="M3">
        <v>174</v>
      </c>
      <c r="N3">
        <v>0</v>
      </c>
      <c r="Q3">
        <v>183</v>
      </c>
      <c r="R3">
        <v>366</v>
      </c>
      <c r="S3">
        <v>8.0000000000000004E-4</v>
      </c>
      <c r="V3">
        <v>81</v>
      </c>
      <c r="W3">
        <v>162</v>
      </c>
      <c r="X3">
        <v>4.7999999999999996E-3</v>
      </c>
      <c r="Y3">
        <v>0</v>
      </c>
      <c r="AB3">
        <v>204</v>
      </c>
      <c r="AC3">
        <v>408</v>
      </c>
      <c r="AE3">
        <v>104</v>
      </c>
      <c r="AF3">
        <v>208</v>
      </c>
      <c r="AH3">
        <v>67</v>
      </c>
      <c r="AI3">
        <v>134</v>
      </c>
    </row>
    <row r="4" spans="1:35" x14ac:dyDescent="0.2">
      <c r="A4" t="s">
        <v>38</v>
      </c>
      <c r="B4">
        <v>1001</v>
      </c>
      <c r="C4">
        <v>3003</v>
      </c>
      <c r="D4">
        <v>5.2956000000000003</v>
      </c>
      <c r="E4">
        <f>D4*3000/5.29</f>
        <v>3003.1758034026466</v>
      </c>
      <c r="G4">
        <v>898</v>
      </c>
      <c r="H4">
        <v>2694</v>
      </c>
      <c r="I4">
        <v>3.6454</v>
      </c>
      <c r="J4">
        <f>I4*2794/3.645</f>
        <v>2794.3066117969825</v>
      </c>
      <c r="L4">
        <v>427</v>
      </c>
      <c r="M4">
        <v>1281</v>
      </c>
      <c r="N4">
        <v>1.3069</v>
      </c>
      <c r="O4">
        <f>N4*1281/1.307</f>
        <v>1280.9019892884469</v>
      </c>
      <c r="Q4">
        <v>253</v>
      </c>
      <c r="R4">
        <v>759</v>
      </c>
      <c r="S4">
        <v>3.9413999999999998</v>
      </c>
      <c r="T4">
        <f>S4*700/3.9414</f>
        <v>700</v>
      </c>
      <c r="V4">
        <v>40</v>
      </c>
      <c r="W4">
        <v>120</v>
      </c>
      <c r="X4">
        <v>1.3158000000000001</v>
      </c>
      <c r="Y4">
        <f>X4*110/1.315</f>
        <v>110.06692015209126</v>
      </c>
      <c r="AB4">
        <v>109</v>
      </c>
      <c r="AC4">
        <v>327</v>
      </c>
      <c r="AE4">
        <v>128</v>
      </c>
      <c r="AF4">
        <v>384</v>
      </c>
      <c r="AH4">
        <v>135</v>
      </c>
      <c r="AI4">
        <v>405</v>
      </c>
    </row>
    <row r="5" spans="1:35" x14ac:dyDescent="0.2">
      <c r="A5" t="s">
        <v>39</v>
      </c>
      <c r="B5">
        <v>16</v>
      </c>
      <c r="C5">
        <v>48</v>
      </c>
      <c r="D5">
        <v>0</v>
      </c>
      <c r="E5">
        <f t="shared" ref="E5:E16" si="0">D5*3000/5.29</f>
        <v>0</v>
      </c>
      <c r="I5">
        <v>0</v>
      </c>
      <c r="J5">
        <f t="shared" ref="J5:J16" si="1">I5*2794/3.645</f>
        <v>0</v>
      </c>
      <c r="N5">
        <v>0</v>
      </c>
      <c r="O5">
        <f t="shared" ref="O5:O17" si="2">N5*1281/1.307</f>
        <v>0</v>
      </c>
      <c r="Q5">
        <v>15</v>
      </c>
      <c r="R5">
        <v>45</v>
      </c>
      <c r="S5">
        <v>0</v>
      </c>
      <c r="T5">
        <f t="shared" ref="T5:T13" si="3">S5*700/3.9414</f>
        <v>0</v>
      </c>
      <c r="V5">
        <v>3</v>
      </c>
      <c r="W5">
        <v>9</v>
      </c>
      <c r="X5">
        <v>0</v>
      </c>
      <c r="Y5">
        <f t="shared" ref="Y5:Y11" si="4">X5*110/1.315</f>
        <v>0</v>
      </c>
      <c r="AB5">
        <v>26</v>
      </c>
      <c r="AC5">
        <v>78</v>
      </c>
    </row>
    <row r="6" spans="1:35" x14ac:dyDescent="0.2">
      <c r="A6" t="s">
        <v>40</v>
      </c>
      <c r="B6">
        <v>13</v>
      </c>
      <c r="C6">
        <v>52</v>
      </c>
      <c r="D6">
        <v>1E-3</v>
      </c>
      <c r="E6">
        <f t="shared" si="0"/>
        <v>0.56710775047258977</v>
      </c>
      <c r="I6">
        <v>2.3999999999999998E-3</v>
      </c>
      <c r="J6">
        <f t="shared" si="1"/>
        <v>1.839670781893004</v>
      </c>
      <c r="N6">
        <v>4.8999999999999998E-3</v>
      </c>
      <c r="O6">
        <f t="shared" si="2"/>
        <v>4.8025248661055855</v>
      </c>
      <c r="Q6">
        <v>12</v>
      </c>
      <c r="R6">
        <v>48</v>
      </c>
      <c r="S6">
        <v>5.6399999999999999E-2</v>
      </c>
      <c r="T6">
        <f t="shared" si="3"/>
        <v>10.01674531892221</v>
      </c>
      <c r="V6">
        <v>1</v>
      </c>
      <c r="W6">
        <v>4</v>
      </c>
      <c r="X6">
        <v>4.3799999999999999E-2</v>
      </c>
      <c r="Y6">
        <f t="shared" si="4"/>
        <v>3.6638783269961976</v>
      </c>
      <c r="AB6">
        <v>19</v>
      </c>
      <c r="AC6">
        <v>76</v>
      </c>
      <c r="AH6">
        <v>3</v>
      </c>
    </row>
    <row r="7" spans="1:35" x14ac:dyDescent="0.2">
      <c r="A7" t="s">
        <v>41</v>
      </c>
      <c r="B7">
        <v>9</v>
      </c>
      <c r="C7">
        <v>45</v>
      </c>
      <c r="D7">
        <v>3.7000000000000002E-3</v>
      </c>
      <c r="E7">
        <f t="shared" si="0"/>
        <v>2.0982986767485823</v>
      </c>
      <c r="I7">
        <v>3.8999999999999998E-3</v>
      </c>
      <c r="J7">
        <f t="shared" si="1"/>
        <v>2.9894650205761315</v>
      </c>
      <c r="N7">
        <v>3.3E-3</v>
      </c>
      <c r="O7">
        <f t="shared" si="2"/>
        <v>3.2343534812547818</v>
      </c>
      <c r="Q7">
        <v>7</v>
      </c>
      <c r="R7">
        <v>35</v>
      </c>
      <c r="S7">
        <v>2.4400000000000002E-2</v>
      </c>
      <c r="T7">
        <f t="shared" si="3"/>
        <v>4.333485563505354</v>
      </c>
      <c r="V7">
        <v>1</v>
      </c>
      <c r="W7">
        <v>5</v>
      </c>
      <c r="X7">
        <v>1.4999999999999999E-2</v>
      </c>
      <c r="Y7">
        <f t="shared" si="4"/>
        <v>1.2547528517110267</v>
      </c>
      <c r="AB7">
        <v>6</v>
      </c>
      <c r="AC7">
        <v>30</v>
      </c>
      <c r="AH7">
        <v>4</v>
      </c>
    </row>
    <row r="8" spans="1:35" x14ac:dyDescent="0.2">
      <c r="A8" t="s">
        <v>42</v>
      </c>
      <c r="B8">
        <v>207</v>
      </c>
      <c r="C8">
        <v>1242</v>
      </c>
      <c r="D8">
        <v>2.1705999999999999</v>
      </c>
      <c r="E8">
        <f t="shared" si="0"/>
        <v>1230.9640831758034</v>
      </c>
      <c r="G8">
        <v>179</v>
      </c>
      <c r="H8">
        <v>1074</v>
      </c>
      <c r="I8">
        <v>1.1135999999999999</v>
      </c>
      <c r="J8">
        <f t="shared" si="1"/>
        <v>853.60724279835381</v>
      </c>
      <c r="L8">
        <v>51</v>
      </c>
      <c r="M8">
        <v>306</v>
      </c>
      <c r="N8">
        <v>0.32050000000000001</v>
      </c>
      <c r="O8">
        <f t="shared" si="2"/>
        <v>314.12433052792653</v>
      </c>
      <c r="Q8">
        <v>24</v>
      </c>
      <c r="R8">
        <v>144</v>
      </c>
      <c r="S8">
        <v>0.95069999999999999</v>
      </c>
      <c r="T8">
        <f t="shared" si="3"/>
        <v>168.8460952960877</v>
      </c>
      <c r="V8">
        <v>4</v>
      </c>
      <c r="W8">
        <v>24</v>
      </c>
      <c r="X8">
        <v>0.31</v>
      </c>
      <c r="Y8">
        <f t="shared" si="4"/>
        <v>25.93155893536122</v>
      </c>
      <c r="AB8">
        <v>4</v>
      </c>
      <c r="AC8">
        <v>24</v>
      </c>
      <c r="AE8">
        <v>6</v>
      </c>
      <c r="AF8">
        <v>36</v>
      </c>
      <c r="AH8">
        <v>4</v>
      </c>
      <c r="AI8">
        <v>24</v>
      </c>
    </row>
    <row r="9" spans="1:35" x14ac:dyDescent="0.2">
      <c r="A9" t="s">
        <v>43</v>
      </c>
      <c r="B9">
        <v>4</v>
      </c>
      <c r="C9">
        <v>24</v>
      </c>
      <c r="D9">
        <v>0</v>
      </c>
      <c r="E9">
        <f t="shared" si="0"/>
        <v>0</v>
      </c>
      <c r="I9">
        <v>0</v>
      </c>
      <c r="J9">
        <f t="shared" si="1"/>
        <v>0</v>
      </c>
      <c r="N9">
        <v>0</v>
      </c>
      <c r="O9">
        <f t="shared" si="2"/>
        <v>0</v>
      </c>
      <c r="Q9">
        <v>0</v>
      </c>
      <c r="R9">
        <v>0</v>
      </c>
      <c r="S9">
        <v>0</v>
      </c>
      <c r="T9">
        <f t="shared" si="3"/>
        <v>0</v>
      </c>
      <c r="V9">
        <v>0</v>
      </c>
      <c r="X9">
        <v>0</v>
      </c>
      <c r="Y9">
        <f t="shared" si="4"/>
        <v>0</v>
      </c>
    </row>
    <row r="10" spans="1:35" x14ac:dyDescent="0.2">
      <c r="A10" t="s">
        <v>0</v>
      </c>
      <c r="B10">
        <v>2</v>
      </c>
      <c r="C10">
        <v>14</v>
      </c>
      <c r="D10">
        <v>9.2999999999999992E-3</v>
      </c>
      <c r="E10">
        <f t="shared" si="0"/>
        <v>5.2741020793950844</v>
      </c>
      <c r="I10">
        <v>7.1999999999999998E-3</v>
      </c>
      <c r="J10">
        <f t="shared" si="1"/>
        <v>5.5190123456790117</v>
      </c>
      <c r="N10">
        <v>4.3E-3</v>
      </c>
      <c r="O10">
        <f t="shared" si="2"/>
        <v>4.2144605967865347</v>
      </c>
      <c r="Q10">
        <v>1</v>
      </c>
      <c r="R10">
        <v>7</v>
      </c>
      <c r="S10">
        <v>2.2499999999999999E-2</v>
      </c>
      <c r="T10">
        <f t="shared" si="3"/>
        <v>3.9960420155274776</v>
      </c>
      <c r="X10">
        <v>1.0699999999999999E-2</v>
      </c>
      <c r="Y10">
        <f t="shared" si="4"/>
        <v>0.8950570342205324</v>
      </c>
      <c r="AB10">
        <v>2</v>
      </c>
      <c r="AC10">
        <v>14</v>
      </c>
    </row>
    <row r="11" spans="1:35" x14ac:dyDescent="0.2">
      <c r="A11" t="s">
        <v>1</v>
      </c>
      <c r="B11">
        <v>4</v>
      </c>
      <c r="C11">
        <v>32</v>
      </c>
      <c r="D11">
        <v>2.7300000000000001E-2</v>
      </c>
      <c r="E11">
        <f t="shared" si="0"/>
        <v>15.482041587901703</v>
      </c>
      <c r="I11">
        <v>2.2700000000000001E-2</v>
      </c>
      <c r="J11">
        <f t="shared" si="1"/>
        <v>17.400219478737998</v>
      </c>
      <c r="N11">
        <v>1.43E-2</v>
      </c>
      <c r="O11">
        <f t="shared" si="2"/>
        <v>14.015531752104057</v>
      </c>
      <c r="S11">
        <v>6.5000000000000002E-2</v>
      </c>
      <c r="T11">
        <f t="shared" si="3"/>
        <v>11.544121378190491</v>
      </c>
      <c r="X11">
        <v>2.18E-2</v>
      </c>
      <c r="Y11">
        <f t="shared" si="4"/>
        <v>1.8235741444866922</v>
      </c>
      <c r="AB11">
        <v>1</v>
      </c>
      <c r="AC11">
        <v>8</v>
      </c>
    </row>
    <row r="12" spans="1:35" x14ac:dyDescent="0.2">
      <c r="A12" t="s">
        <v>44</v>
      </c>
      <c r="B12">
        <v>18</v>
      </c>
      <c r="C12">
        <v>162</v>
      </c>
      <c r="D12">
        <v>0.64229999999999998</v>
      </c>
      <c r="E12">
        <f t="shared" si="0"/>
        <v>364.2533081285444</v>
      </c>
      <c r="G12">
        <v>20</v>
      </c>
      <c r="H12">
        <v>180</v>
      </c>
      <c r="I12">
        <v>0.26090000000000002</v>
      </c>
      <c r="J12">
        <f t="shared" si="1"/>
        <v>199.98754458161866</v>
      </c>
      <c r="L12">
        <v>6</v>
      </c>
      <c r="M12">
        <v>54</v>
      </c>
      <c r="N12">
        <v>6.5299999999999997E-2</v>
      </c>
      <c r="O12">
        <f t="shared" si="2"/>
        <v>64.000994644223411</v>
      </c>
      <c r="Q12">
        <v>5</v>
      </c>
      <c r="R12">
        <v>45</v>
      </c>
      <c r="S12">
        <v>0.1779</v>
      </c>
      <c r="T12">
        <f t="shared" si="3"/>
        <v>31.595372202770591</v>
      </c>
      <c r="AB12">
        <v>1</v>
      </c>
      <c r="AC12">
        <v>9</v>
      </c>
    </row>
    <row r="13" spans="1:35" x14ac:dyDescent="0.2">
      <c r="A13" t="s">
        <v>3</v>
      </c>
      <c r="B13">
        <v>1</v>
      </c>
      <c r="C13">
        <v>9</v>
      </c>
      <c r="D13">
        <v>0</v>
      </c>
      <c r="E13">
        <f t="shared" si="0"/>
        <v>0</v>
      </c>
      <c r="I13">
        <v>0</v>
      </c>
      <c r="J13">
        <f t="shared" si="1"/>
        <v>0</v>
      </c>
      <c r="N13">
        <v>0</v>
      </c>
      <c r="O13">
        <f t="shared" si="2"/>
        <v>0</v>
      </c>
      <c r="S13">
        <v>0</v>
      </c>
      <c r="T13">
        <f t="shared" si="3"/>
        <v>0</v>
      </c>
    </row>
    <row r="14" spans="1:35" x14ac:dyDescent="0.2">
      <c r="A14" t="s">
        <v>2</v>
      </c>
      <c r="B14">
        <v>0</v>
      </c>
      <c r="C14">
        <v>0</v>
      </c>
      <c r="D14">
        <v>1.4800000000000001E-2</v>
      </c>
      <c r="E14">
        <f t="shared" si="0"/>
        <v>8.3931947069943291</v>
      </c>
      <c r="I14">
        <v>9.7999999999999997E-3</v>
      </c>
      <c r="J14">
        <f t="shared" si="1"/>
        <v>7.5119890260630999</v>
      </c>
      <c r="N14">
        <v>4.7999999999999996E-3</v>
      </c>
      <c r="O14">
        <f t="shared" si="2"/>
        <v>4.7045141545524096</v>
      </c>
      <c r="S14">
        <v>2.07E-2</v>
      </c>
      <c r="T14">
        <f>S14*700/3.9414</f>
        <v>3.6763586542852797</v>
      </c>
    </row>
    <row r="15" spans="1:35" x14ac:dyDescent="0.2">
      <c r="A15" t="s">
        <v>4</v>
      </c>
      <c r="B15">
        <v>1</v>
      </c>
      <c r="C15">
        <v>11</v>
      </c>
      <c r="D15">
        <v>1.2E-2</v>
      </c>
      <c r="E15">
        <f t="shared" si="0"/>
        <v>6.8052930056710776</v>
      </c>
      <c r="I15">
        <v>7.1999999999999998E-3</v>
      </c>
      <c r="J15">
        <f t="shared" si="1"/>
        <v>5.5190123456790117</v>
      </c>
      <c r="N15">
        <v>2.8999999999999998E-3</v>
      </c>
      <c r="O15">
        <f t="shared" si="2"/>
        <v>2.842310635042081</v>
      </c>
      <c r="S15">
        <v>8.9999999999999993E-3</v>
      </c>
    </row>
    <row r="16" spans="1:35" x14ac:dyDescent="0.2">
      <c r="A16" t="s">
        <v>120</v>
      </c>
      <c r="B16">
        <v>3</v>
      </c>
      <c r="C16">
        <v>36</v>
      </c>
      <c r="D16">
        <v>0.4304</v>
      </c>
      <c r="E16">
        <f t="shared" si="0"/>
        <v>244.08317580340264</v>
      </c>
      <c r="G16">
        <v>0</v>
      </c>
      <c r="H16">
        <v>0</v>
      </c>
      <c r="I16">
        <v>0.18920000000000001</v>
      </c>
      <c r="J16">
        <f t="shared" si="1"/>
        <v>145.02737997256517</v>
      </c>
      <c r="L16">
        <v>2</v>
      </c>
      <c r="M16">
        <v>24</v>
      </c>
      <c r="N16">
        <v>4.87E-2</v>
      </c>
      <c r="O16">
        <f t="shared" si="2"/>
        <v>47.731216526396331</v>
      </c>
    </row>
    <row r="17" spans="4:15" x14ac:dyDescent="0.2">
      <c r="D17">
        <v>0</v>
      </c>
      <c r="N17">
        <v>0</v>
      </c>
      <c r="O17">
        <f t="shared" si="2"/>
        <v>0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FD11FC-EC4F-7F46-9374-CA3F1342658D}">
  <dimension ref="A1:O6"/>
  <sheetViews>
    <sheetView zoomScaleNormal="150" workbookViewId="0">
      <selection activeCell="D21" sqref="D21"/>
    </sheetView>
  </sheetViews>
  <sheetFormatPr baseColWidth="10" defaultRowHeight="16" x14ac:dyDescent="0.2"/>
  <cols>
    <col min="1" max="1" width="13" bestFit="1" customWidth="1"/>
    <col min="2" max="3" width="11" customWidth="1"/>
    <col min="4" max="4" width="36.5" bestFit="1" customWidth="1"/>
    <col min="5" max="5" width="28.1640625" bestFit="1" customWidth="1"/>
    <col min="6" max="7" width="11" customWidth="1"/>
    <col min="9" max="9" width="24" bestFit="1" customWidth="1"/>
    <col min="13" max="13" width="29.5" bestFit="1" customWidth="1"/>
  </cols>
  <sheetData>
    <row r="1" spans="1:15" ht="17" x14ac:dyDescent="0.2">
      <c r="A1" t="s">
        <v>80</v>
      </c>
      <c r="B1" t="s">
        <v>81</v>
      </c>
      <c r="C1" t="s">
        <v>82</v>
      </c>
      <c r="D1" s="3" t="s">
        <v>88</v>
      </c>
      <c r="E1" t="s">
        <v>87</v>
      </c>
      <c r="F1" t="s">
        <v>83</v>
      </c>
      <c r="G1" t="s">
        <v>84</v>
      </c>
      <c r="I1" t="s">
        <v>85</v>
      </c>
      <c r="J1" t="s">
        <v>83</v>
      </c>
      <c r="K1" t="s">
        <v>84</v>
      </c>
      <c r="M1" t="s">
        <v>86</v>
      </c>
      <c r="N1" t="s">
        <v>83</v>
      </c>
      <c r="O1" t="s">
        <v>84</v>
      </c>
    </row>
    <row r="2" spans="1:15" ht="17" x14ac:dyDescent="0.2">
      <c r="A2">
        <v>0.1</v>
      </c>
      <c r="B2">
        <v>0.11600000000000001</v>
      </c>
      <c r="C2">
        <v>2.3210000000000001E-2</v>
      </c>
      <c r="D2" s="3" t="s">
        <v>89</v>
      </c>
      <c r="F2">
        <v>0.44369999999999998</v>
      </c>
      <c r="G2">
        <v>5.8999999999999999E-3</v>
      </c>
      <c r="J2">
        <v>0.27629999999999999</v>
      </c>
      <c r="K2">
        <v>1.1999999999999999E-3</v>
      </c>
      <c r="N2">
        <v>3.6700000000000003E-2</v>
      </c>
      <c r="O2" s="1">
        <v>4.4981000000000002E-6</v>
      </c>
    </row>
    <row r="3" spans="1:15" x14ac:dyDescent="0.2">
      <c r="A3">
        <v>0.3</v>
      </c>
      <c r="B3">
        <v>0.33</v>
      </c>
      <c r="C3">
        <v>6.2600000000000003E-2</v>
      </c>
      <c r="F3">
        <v>0.64490000000000003</v>
      </c>
      <c r="G3">
        <v>2.9499999999999998E-2</v>
      </c>
      <c r="J3">
        <v>0.53739999999999999</v>
      </c>
      <c r="K3">
        <v>1.24E-2</v>
      </c>
      <c r="N3">
        <v>0.17269999999999999</v>
      </c>
      <c r="O3">
        <v>2.9999999999999997E-4</v>
      </c>
    </row>
    <row r="4" spans="1:15" x14ac:dyDescent="0.2">
      <c r="A4">
        <v>1</v>
      </c>
      <c r="B4">
        <v>0.57999999999999996</v>
      </c>
      <c r="C4">
        <v>0.13850000000000001</v>
      </c>
      <c r="F4">
        <v>0.72289999999999999</v>
      </c>
      <c r="G4">
        <v>7.5499999999999998E-2</v>
      </c>
      <c r="J4">
        <v>0.69359999999999999</v>
      </c>
      <c r="K4">
        <v>4.8099999999999997E-2</v>
      </c>
      <c r="N4">
        <v>0.45839999999999997</v>
      </c>
      <c r="O4">
        <v>6.6E-3</v>
      </c>
    </row>
    <row r="5" spans="1:15" x14ac:dyDescent="0.2">
      <c r="A5">
        <v>3</v>
      </c>
      <c r="B5">
        <v>0.61109999999999998</v>
      </c>
      <c r="C5">
        <v>0.24360000000000001</v>
      </c>
      <c r="F5">
        <v>0.73329999999999995</v>
      </c>
      <c r="G5">
        <v>0.1222</v>
      </c>
      <c r="J5">
        <v>0.72989999999999999</v>
      </c>
      <c r="K5">
        <v>9.3700000000000006E-2</v>
      </c>
      <c r="N5">
        <v>0.65200000000000002</v>
      </c>
      <c r="O5">
        <v>3.15E-2</v>
      </c>
    </row>
    <row r="6" spans="1:15" x14ac:dyDescent="0.2">
      <c r="A6">
        <v>5</v>
      </c>
      <c r="B6">
        <v>0.6</v>
      </c>
      <c r="C6">
        <v>0.25030000000000002</v>
      </c>
      <c r="F6">
        <v>0.7339</v>
      </c>
      <c r="G6">
        <v>0.1411</v>
      </c>
      <c r="J6">
        <v>0.7329</v>
      </c>
      <c r="K6">
        <v>0.11550000000000001</v>
      </c>
      <c r="N6">
        <v>0.69630000000000003</v>
      </c>
      <c r="O6">
        <v>4.9700000000000001E-2</v>
      </c>
    </row>
  </sheetData>
  <sortState xmlns:xlrd2="http://schemas.microsoft.com/office/spreadsheetml/2017/richdata2" ref="O2:O6">
    <sortCondition ref="O2:O6"/>
  </sortState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FFACDD-9E7B-004C-8957-F21204623C3C}">
  <dimension ref="A1:Y5"/>
  <sheetViews>
    <sheetView topLeftCell="F1" workbookViewId="0">
      <selection activeCell="H5" sqref="H5"/>
    </sheetView>
  </sheetViews>
  <sheetFormatPr baseColWidth="10" defaultRowHeight="16" x14ac:dyDescent="0.2"/>
  <sheetData>
    <row r="1" spans="1:25" x14ac:dyDescent="0.2">
      <c r="B1" t="s">
        <v>61</v>
      </c>
      <c r="G1" t="s">
        <v>62</v>
      </c>
      <c r="L1" t="s">
        <v>63</v>
      </c>
      <c r="Q1" t="s">
        <v>64</v>
      </c>
      <c r="V1" t="s">
        <v>65</v>
      </c>
    </row>
    <row r="2" spans="1:25" x14ac:dyDescent="0.2">
      <c r="A2" t="s">
        <v>47</v>
      </c>
      <c r="B2">
        <v>1001</v>
      </c>
      <c r="C2">
        <v>3003</v>
      </c>
      <c r="D2">
        <v>5.2956000000000003</v>
      </c>
      <c r="E2">
        <f>D2*3000/5.29</f>
        <v>3003.1758034026466</v>
      </c>
      <c r="G2">
        <v>898</v>
      </c>
      <c r="H2">
        <v>2694</v>
      </c>
      <c r="I2">
        <v>3.6454</v>
      </c>
      <c r="J2">
        <f>I2*2794/3.645</f>
        <v>2794.3066117969825</v>
      </c>
      <c r="L2">
        <v>427</v>
      </c>
      <c r="M2">
        <v>1281</v>
      </c>
      <c r="N2">
        <v>1.3069</v>
      </c>
      <c r="O2">
        <f>N2*1281/1.307</f>
        <v>1280.9019892884469</v>
      </c>
      <c r="Q2">
        <v>250</v>
      </c>
      <c r="R2">
        <v>750</v>
      </c>
      <c r="S2">
        <v>3.9413999999999998</v>
      </c>
      <c r="T2">
        <f>S2*700/3.9414</f>
        <v>700</v>
      </c>
      <c r="V2">
        <v>40</v>
      </c>
      <c r="W2">
        <v>120</v>
      </c>
      <c r="X2">
        <v>1.3158000000000001</v>
      </c>
      <c r="Y2">
        <f>X2*110/1.315</f>
        <v>110.06692015209126</v>
      </c>
    </row>
    <row r="3" spans="1:25" x14ac:dyDescent="0.2">
      <c r="A3" t="s">
        <v>48</v>
      </c>
      <c r="B3">
        <v>207</v>
      </c>
      <c r="C3">
        <v>1242</v>
      </c>
      <c r="D3">
        <v>2.1705999999999999</v>
      </c>
      <c r="E3">
        <f>D3*3000/5.29</f>
        <v>1230.9640831758034</v>
      </c>
      <c r="G3">
        <v>179</v>
      </c>
      <c r="H3">
        <v>1074</v>
      </c>
      <c r="I3">
        <v>1.1135999999999999</v>
      </c>
      <c r="J3">
        <f>I3*2794/3.645</f>
        <v>853.60724279835381</v>
      </c>
      <c r="L3">
        <v>51</v>
      </c>
      <c r="M3">
        <v>306</v>
      </c>
      <c r="N3">
        <v>0.32050000000000001</v>
      </c>
      <c r="O3">
        <f>N3*1281/1.307</f>
        <v>314.12433052792653</v>
      </c>
      <c r="Q3">
        <v>19</v>
      </c>
      <c r="R3">
        <v>114</v>
      </c>
      <c r="S3">
        <v>0.95069999999999999</v>
      </c>
      <c r="T3">
        <f>S3*700/3.9414</f>
        <v>168.8460952960877</v>
      </c>
      <c r="V3">
        <v>3</v>
      </c>
      <c r="W3">
        <v>18</v>
      </c>
      <c r="X3">
        <v>0.31</v>
      </c>
      <c r="Y3">
        <f>X3*110/1.315</f>
        <v>25.93155893536122</v>
      </c>
    </row>
    <row r="5" spans="1:25" x14ac:dyDescent="0.2">
      <c r="A5" t="s">
        <v>66</v>
      </c>
      <c r="C5">
        <f>C2/C3</f>
        <v>2.4178743961352658</v>
      </c>
      <c r="E5">
        <f>E2/E3</f>
        <v>2.4396940937989497</v>
      </c>
      <c r="H5">
        <f>H2/H3</f>
        <v>2.5083798882681565</v>
      </c>
      <c r="J5">
        <f>J2/J3</f>
        <v>3.2735272988505755</v>
      </c>
      <c r="M5">
        <f>M2/M3</f>
        <v>4.1862745098039218</v>
      </c>
      <c r="O5">
        <f>O2/O3</f>
        <v>4.0776911076443065</v>
      </c>
      <c r="R5">
        <f>R2/R3</f>
        <v>6.5789473684210522</v>
      </c>
      <c r="T5">
        <f>T2/T3</f>
        <v>4.1457873146102866</v>
      </c>
      <c r="W5">
        <f>W2/W3</f>
        <v>6.666666666666667</v>
      </c>
      <c r="Y5">
        <f>Y2/Y3</f>
        <v>4.2445161290322577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7FF963-D6B9-1343-9C55-23F685B5034B}">
  <dimension ref="A1:C43"/>
  <sheetViews>
    <sheetView workbookViewId="0">
      <selection activeCell="B2" sqref="B2"/>
    </sheetView>
  </sheetViews>
  <sheetFormatPr baseColWidth="10" defaultRowHeight="16" x14ac:dyDescent="0.2"/>
  <sheetData>
    <row r="1" spans="1:2" x14ac:dyDescent="0.2">
      <c r="A1" t="s">
        <v>52</v>
      </c>
      <c r="B1" t="s">
        <v>53</v>
      </c>
    </row>
    <row r="2" spans="1:2" x14ac:dyDescent="0.2">
      <c r="A2">
        <v>114.5</v>
      </c>
      <c r="B2">
        <v>315</v>
      </c>
    </row>
    <row r="3" spans="1:2" x14ac:dyDescent="0.2">
      <c r="A3">
        <v>113.5</v>
      </c>
      <c r="B3">
        <v>311.89999999999998</v>
      </c>
    </row>
    <row r="4" spans="1:2" x14ac:dyDescent="0.2">
      <c r="A4">
        <v>112.5</v>
      </c>
      <c r="B4">
        <v>308.8</v>
      </c>
    </row>
    <row r="5" spans="1:2" x14ac:dyDescent="0.2">
      <c r="A5">
        <v>111.5</v>
      </c>
      <c r="B5">
        <v>305.7</v>
      </c>
    </row>
    <row r="6" spans="1:2" x14ac:dyDescent="0.2">
      <c r="A6">
        <v>110.5</v>
      </c>
      <c r="B6">
        <v>302.60000000000002</v>
      </c>
    </row>
    <row r="7" spans="1:2" x14ac:dyDescent="0.2">
      <c r="A7">
        <v>109.5</v>
      </c>
      <c r="B7">
        <v>299.5</v>
      </c>
    </row>
    <row r="8" spans="1:2" x14ac:dyDescent="0.2">
      <c r="A8">
        <v>108.5</v>
      </c>
      <c r="B8">
        <v>296.39999999999998</v>
      </c>
    </row>
    <row r="9" spans="1:2" x14ac:dyDescent="0.2">
      <c r="A9">
        <v>107.5</v>
      </c>
      <c r="B9">
        <v>293.3</v>
      </c>
    </row>
    <row r="10" spans="1:2" x14ac:dyDescent="0.2">
      <c r="A10">
        <v>106.5</v>
      </c>
      <c r="B10">
        <v>290.2</v>
      </c>
    </row>
    <row r="11" spans="1:2" x14ac:dyDescent="0.2">
      <c r="A11">
        <v>105.5</v>
      </c>
      <c r="B11">
        <v>287.10000000000002</v>
      </c>
    </row>
    <row r="12" spans="1:2" x14ac:dyDescent="0.2">
      <c r="A12">
        <v>104.5</v>
      </c>
      <c r="B12">
        <v>284</v>
      </c>
    </row>
    <row r="13" spans="1:2" x14ac:dyDescent="0.2">
      <c r="A13">
        <v>103.5</v>
      </c>
      <c r="B13">
        <v>280.89999999999998</v>
      </c>
    </row>
    <row r="14" spans="1:2" x14ac:dyDescent="0.2">
      <c r="A14">
        <v>102.5</v>
      </c>
      <c r="B14">
        <v>277.8</v>
      </c>
    </row>
    <row r="15" spans="1:2" x14ac:dyDescent="0.2">
      <c r="A15">
        <v>101.5</v>
      </c>
      <c r="B15">
        <v>274.7</v>
      </c>
    </row>
    <row r="16" spans="1:2" x14ac:dyDescent="0.2">
      <c r="A16">
        <v>100.5</v>
      </c>
      <c r="B16">
        <v>271.60000000000002</v>
      </c>
    </row>
    <row r="17" spans="1:2" x14ac:dyDescent="0.2">
      <c r="A17">
        <v>99.5</v>
      </c>
      <c r="B17">
        <v>268.5</v>
      </c>
    </row>
    <row r="18" spans="1:2" x14ac:dyDescent="0.2">
      <c r="A18">
        <v>98.5</v>
      </c>
      <c r="B18">
        <v>265.39999999999998</v>
      </c>
    </row>
    <row r="19" spans="1:2" x14ac:dyDescent="0.2">
      <c r="A19">
        <v>97.5</v>
      </c>
      <c r="B19">
        <v>262.3</v>
      </c>
    </row>
    <row r="20" spans="1:2" x14ac:dyDescent="0.2">
      <c r="A20">
        <v>96.5</v>
      </c>
      <c r="B20">
        <v>259.2</v>
      </c>
    </row>
    <row r="21" spans="1:2" x14ac:dyDescent="0.2">
      <c r="A21">
        <v>95.5</v>
      </c>
      <c r="B21">
        <v>256.10000000000002</v>
      </c>
    </row>
    <row r="22" spans="1:2" x14ac:dyDescent="0.2">
      <c r="A22">
        <v>94.5</v>
      </c>
      <c r="B22">
        <v>253</v>
      </c>
    </row>
    <row r="23" spans="1:2" x14ac:dyDescent="0.2">
      <c r="A23">
        <v>93.5</v>
      </c>
      <c r="B23">
        <v>249.9</v>
      </c>
    </row>
    <row r="24" spans="1:2" x14ac:dyDescent="0.2">
      <c r="A24">
        <v>92.5</v>
      </c>
      <c r="B24">
        <v>246.8</v>
      </c>
    </row>
    <row r="25" spans="1:2" x14ac:dyDescent="0.2">
      <c r="A25">
        <v>91.5</v>
      </c>
      <c r="B25">
        <v>243.7</v>
      </c>
    </row>
    <row r="26" spans="1:2" x14ac:dyDescent="0.2">
      <c r="A26">
        <v>90.5</v>
      </c>
      <c r="B26">
        <v>240.6</v>
      </c>
    </row>
    <row r="27" spans="1:2" x14ac:dyDescent="0.2">
      <c r="A27">
        <v>89.5</v>
      </c>
      <c r="B27">
        <v>237.5</v>
      </c>
    </row>
    <row r="28" spans="1:2" x14ac:dyDescent="0.2">
      <c r="A28">
        <v>88.5</v>
      </c>
      <c r="B28">
        <v>234.4</v>
      </c>
    </row>
    <row r="29" spans="1:2" x14ac:dyDescent="0.2">
      <c r="A29">
        <v>87.5</v>
      </c>
      <c r="B29">
        <v>231.3</v>
      </c>
    </row>
    <row r="30" spans="1:2" x14ac:dyDescent="0.2">
      <c r="A30">
        <v>86.5</v>
      </c>
      <c r="B30">
        <v>228.2</v>
      </c>
    </row>
    <row r="31" spans="1:2" x14ac:dyDescent="0.2">
      <c r="A31">
        <v>85.5</v>
      </c>
      <c r="B31">
        <v>225.1</v>
      </c>
    </row>
    <row r="32" spans="1:2" x14ac:dyDescent="0.2">
      <c r="A32">
        <v>84.5</v>
      </c>
      <c r="B32">
        <v>222</v>
      </c>
    </row>
    <row r="33" spans="1:3" x14ac:dyDescent="0.2">
      <c r="A33">
        <v>83.5</v>
      </c>
      <c r="B33">
        <v>218.9</v>
      </c>
      <c r="C33" t="s">
        <v>67</v>
      </c>
    </row>
    <row r="34" spans="1:3" x14ac:dyDescent="0.2">
      <c r="A34">
        <v>82.5</v>
      </c>
      <c r="B34">
        <v>215.8</v>
      </c>
    </row>
    <row r="35" spans="1:3" x14ac:dyDescent="0.2">
      <c r="A35">
        <v>81.5</v>
      </c>
      <c r="B35">
        <v>212.7</v>
      </c>
    </row>
    <row r="36" spans="1:3" x14ac:dyDescent="0.2">
      <c r="A36">
        <v>80.5</v>
      </c>
      <c r="B36">
        <v>209.6</v>
      </c>
    </row>
    <row r="37" spans="1:3" x14ac:dyDescent="0.2">
      <c r="A37">
        <v>79.5</v>
      </c>
      <c r="B37">
        <v>206.5</v>
      </c>
    </row>
    <row r="38" spans="1:3" x14ac:dyDescent="0.2">
      <c r="A38">
        <v>78.5</v>
      </c>
      <c r="B38">
        <v>203.4</v>
      </c>
    </row>
    <row r="39" spans="1:3" x14ac:dyDescent="0.2">
      <c r="A39">
        <v>77.5</v>
      </c>
      <c r="B39">
        <v>200.3</v>
      </c>
    </row>
    <row r="40" spans="1:3" x14ac:dyDescent="0.2">
      <c r="A40">
        <v>76.5</v>
      </c>
      <c r="B40">
        <v>197.2</v>
      </c>
    </row>
    <row r="41" spans="1:3" x14ac:dyDescent="0.2">
      <c r="A41">
        <v>75.5</v>
      </c>
      <c r="B41">
        <v>194.1</v>
      </c>
    </row>
    <row r="42" spans="1:3" x14ac:dyDescent="0.2">
      <c r="A42">
        <v>74.5</v>
      </c>
      <c r="B42">
        <v>191</v>
      </c>
    </row>
    <row r="43" spans="1:3" x14ac:dyDescent="0.2">
      <c r="A43">
        <v>73.5</v>
      </c>
      <c r="B43">
        <v>187.9</v>
      </c>
    </row>
  </sheetData>
  <pageMargins left="0.7" right="0.7" top="0.75" bottom="0.75" header="0.3" footer="0.3"/>
  <pageSetup orientation="portrait" horizontalDpi="0" verticalDpi="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9DA08-3E53-A540-8E57-C1C669FCFDAC}">
  <dimension ref="A1:K11"/>
  <sheetViews>
    <sheetView tabSelected="1" zoomScale="125" workbookViewId="0">
      <selection activeCell="J14" sqref="J14"/>
    </sheetView>
  </sheetViews>
  <sheetFormatPr baseColWidth="10" defaultRowHeight="16" x14ac:dyDescent="0.2"/>
  <cols>
    <col min="1" max="1" width="17.6640625" customWidth="1"/>
    <col min="2" max="2" width="22.6640625" customWidth="1"/>
  </cols>
  <sheetData>
    <row r="1" spans="1:11" x14ac:dyDescent="0.2">
      <c r="A1" t="s">
        <v>123</v>
      </c>
    </row>
    <row r="3" spans="1:11" x14ac:dyDescent="0.2">
      <c r="A3" t="s">
        <v>121</v>
      </c>
      <c r="B3" t="s">
        <v>122</v>
      </c>
      <c r="C3" t="s">
        <v>126</v>
      </c>
      <c r="D3" t="s">
        <v>127</v>
      </c>
      <c r="H3" t="s">
        <v>125</v>
      </c>
      <c r="I3" t="s">
        <v>124</v>
      </c>
      <c r="J3" t="s">
        <v>126</v>
      </c>
      <c r="K3" t="s">
        <v>127</v>
      </c>
    </row>
    <row r="4" spans="1:11" x14ac:dyDescent="0.2">
      <c r="A4">
        <v>0.1</v>
      </c>
      <c r="B4">
        <v>120</v>
      </c>
      <c r="C4">
        <v>1034</v>
      </c>
      <c r="D4">
        <f>B4/C4</f>
        <v>0.11605415860735009</v>
      </c>
      <c r="H4">
        <v>0</v>
      </c>
      <c r="I4">
        <v>120</v>
      </c>
      <c r="J4">
        <v>1034</v>
      </c>
      <c r="K4">
        <f>I4/J4</f>
        <v>0.11605415860735009</v>
      </c>
    </row>
    <row r="5" spans="1:11" x14ac:dyDescent="0.2">
      <c r="A5">
        <v>0.3</v>
      </c>
      <c r="B5">
        <v>759</v>
      </c>
      <c r="C5">
        <v>2299</v>
      </c>
      <c r="D5">
        <f t="shared" ref="D5:D11" si="0">B5/C5</f>
        <v>0.33014354066985646</v>
      </c>
      <c r="H5">
        <v>7</v>
      </c>
      <c r="I5">
        <v>327</v>
      </c>
      <c r="J5">
        <v>1937</v>
      </c>
      <c r="K5">
        <f>I5/J5</f>
        <v>0.16881775942178626</v>
      </c>
    </row>
    <row r="6" spans="1:11" x14ac:dyDescent="0.2">
      <c r="A6">
        <v>0.5</v>
      </c>
      <c r="B6">
        <v>66</v>
      </c>
      <c r="C6">
        <v>240</v>
      </c>
      <c r="D6">
        <f t="shared" si="0"/>
        <v>0.27500000000000002</v>
      </c>
      <c r="H6">
        <v>20</v>
      </c>
      <c r="I6">
        <v>384</v>
      </c>
      <c r="J6">
        <v>1053</v>
      </c>
      <c r="K6">
        <f>I6/J6</f>
        <v>0.36467236467236469</v>
      </c>
    </row>
    <row r="7" spans="1:11" x14ac:dyDescent="0.2">
      <c r="A7">
        <v>1</v>
      </c>
      <c r="B7">
        <v>1281</v>
      </c>
      <c r="C7">
        <v>2208</v>
      </c>
      <c r="D7">
        <f t="shared" si="0"/>
        <v>0.58016304347826086</v>
      </c>
      <c r="H7">
        <v>30</v>
      </c>
      <c r="I7">
        <v>405</v>
      </c>
      <c r="J7">
        <v>889</v>
      </c>
      <c r="K7">
        <f>I7/J7</f>
        <v>0.45556805399325084</v>
      </c>
    </row>
    <row r="8" spans="1:11" x14ac:dyDescent="0.2">
      <c r="A8">
        <v>1.5</v>
      </c>
      <c r="B8">
        <v>1977</v>
      </c>
      <c r="C8">
        <v>3103</v>
      </c>
      <c r="D8">
        <f t="shared" si="0"/>
        <v>0.63712536255236862</v>
      </c>
    </row>
    <row r="9" spans="1:11" x14ac:dyDescent="0.2">
      <c r="A9">
        <v>2</v>
      </c>
      <c r="B9">
        <v>2325</v>
      </c>
      <c r="C9">
        <v>3457</v>
      </c>
      <c r="D9">
        <f t="shared" si="0"/>
        <v>0.67254845241538908</v>
      </c>
    </row>
    <row r="10" spans="1:11" x14ac:dyDescent="0.2">
      <c r="A10">
        <v>3</v>
      </c>
      <c r="B10">
        <v>2694</v>
      </c>
      <c r="C10">
        <v>4408</v>
      </c>
      <c r="D10">
        <f t="shared" si="0"/>
        <v>0.61116152450090744</v>
      </c>
    </row>
    <row r="11" spans="1:11" x14ac:dyDescent="0.2">
      <c r="A11">
        <v>5</v>
      </c>
      <c r="B11">
        <v>3003</v>
      </c>
      <c r="C11">
        <v>4961</v>
      </c>
      <c r="D11">
        <f t="shared" si="0"/>
        <v>0.60532150776053217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ABC_T seed</vt:lpstr>
      <vt:lpstr>GEL</vt:lpstr>
      <vt:lpstr>ABC_7 tube</vt:lpstr>
      <vt:lpstr>More_Counts</vt:lpstr>
      <vt:lpstr>tri%</vt:lpstr>
      <vt:lpstr>more Count only 3L&amp;6L</vt:lpstr>
      <vt:lpstr>H&amp;S</vt:lpstr>
      <vt:lpstr>analysis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Xi</dc:creator>
  <cp:lastModifiedBy>Robert Xi</cp:lastModifiedBy>
  <dcterms:created xsi:type="dcterms:W3CDTF">2023-07-29T17:48:57Z</dcterms:created>
  <dcterms:modified xsi:type="dcterms:W3CDTF">2024-04-17T01:56:06Z</dcterms:modified>
</cp:coreProperties>
</file>